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C13" i="6" l="1"/>
  <c r="C12" i="6"/>
  <c r="C11" i="6"/>
  <c r="C14" i="6" s="1"/>
  <c r="A4" i="6"/>
  <c r="E31" i="5"/>
  <c r="H31" i="5" s="1"/>
  <c r="E30" i="5"/>
  <c r="H30" i="5" s="1"/>
  <c r="H27" i="5"/>
  <c r="H26" i="5" s="1"/>
  <c r="E27" i="5"/>
  <c r="E25" i="5"/>
  <c r="H25" i="5" s="1"/>
  <c r="E24" i="5"/>
  <c r="H24" i="5" s="1"/>
  <c r="E23" i="5"/>
  <c r="H23" i="5" s="1"/>
  <c r="H21" i="5"/>
  <c r="E21" i="5"/>
  <c r="E18" i="5"/>
  <c r="H18" i="5" s="1"/>
  <c r="E17" i="5"/>
  <c r="H17" i="5" s="1"/>
  <c r="E16" i="5"/>
  <c r="H16" i="5" s="1"/>
  <c r="E15" i="5"/>
  <c r="H15" i="5" s="1"/>
  <c r="E14" i="5"/>
  <c r="H14" i="5" s="1"/>
  <c r="E13" i="5"/>
  <c r="H13" i="5" s="1"/>
  <c r="H11" i="5" s="1"/>
  <c r="H10" i="5"/>
  <c r="E10" i="5"/>
  <c r="A4" i="5"/>
  <c r="F32" i="4"/>
  <c r="H32" i="4" s="1"/>
  <c r="H31" i="4" s="1"/>
  <c r="F31" i="4"/>
  <c r="F30" i="4"/>
  <c r="H30" i="4" s="1"/>
  <c r="H29" i="4"/>
  <c r="H27" i="4" s="1"/>
  <c r="F29" i="4"/>
  <c r="E27" i="4"/>
  <c r="F27" i="4" s="1"/>
  <c r="H26" i="4"/>
  <c r="H25" i="4" s="1"/>
  <c r="F26" i="4"/>
  <c r="H24" i="4"/>
  <c r="H23" i="4" s="1"/>
  <c r="F24" i="4"/>
  <c r="F22" i="4"/>
  <c r="H22" i="4" s="1"/>
  <c r="H21" i="4" s="1"/>
  <c r="F20" i="4"/>
  <c r="H20" i="4" s="1"/>
  <c r="F19" i="4"/>
  <c r="F18" i="4"/>
  <c r="E17" i="4"/>
  <c r="F17" i="4" s="1"/>
  <c r="H17" i="4" s="1"/>
  <c r="D17" i="4"/>
  <c r="F16" i="4"/>
  <c r="H16" i="4" s="1"/>
  <c r="H13" i="4"/>
  <c r="F13" i="4"/>
  <c r="F12" i="4"/>
  <c r="H12" i="4" s="1"/>
  <c r="H10" i="4" s="1"/>
  <c r="B4" i="4"/>
  <c r="E32" i="3"/>
  <c r="H32" i="3" s="1"/>
  <c r="H31" i="3"/>
  <c r="E31" i="3"/>
  <c r="E28" i="3"/>
  <c r="H28" i="3" s="1"/>
  <c r="H27" i="3" s="1"/>
  <c r="E26" i="3"/>
  <c r="H26" i="3" s="1"/>
  <c r="H25" i="3"/>
  <c r="E25" i="3"/>
  <c r="E23" i="3"/>
  <c r="H23" i="3" s="1"/>
  <c r="H22" i="3"/>
  <c r="E22" i="3"/>
  <c r="E21" i="3"/>
  <c r="H21" i="3" s="1"/>
  <c r="E17" i="3"/>
  <c r="E16" i="3"/>
  <c r="E15" i="3"/>
  <c r="E14" i="3"/>
  <c r="D12" i="3"/>
  <c r="E12" i="3" s="1"/>
  <c r="H12" i="3" s="1"/>
  <c r="C12" i="3"/>
  <c r="E11" i="3"/>
  <c r="H11" i="3" s="1"/>
  <c r="A2" i="3"/>
  <c r="E7" i="2"/>
  <c r="E6" i="2"/>
  <c r="E8" i="2" s="1"/>
  <c r="A3" i="2"/>
  <c r="B4" i="1"/>
  <c r="H22" i="5" l="1"/>
  <c r="H19" i="5" s="1"/>
  <c r="H32" i="5" s="1"/>
  <c r="H28" i="5"/>
  <c r="H14" i="4"/>
  <c r="H34" i="4" s="1"/>
  <c r="H19" i="3"/>
  <c r="H9" i="3"/>
  <c r="H34" i="3" s="1"/>
  <c r="H29" i="3"/>
</calcChain>
</file>

<file path=xl/sharedStrings.xml><?xml version="1.0" encoding="utf-8"?>
<sst xmlns="http://schemas.openxmlformats.org/spreadsheetml/2006/main" count="344" uniqueCount="127">
  <si>
    <t xml:space="preserve">Форма 1.1 - Журнал учета текущей информации о прекращении передачи электрической энергии для потребителей услуг за 2014 год   </t>
  </si>
  <si>
    <t>(наименование территориальной сетевой организации)</t>
  </si>
  <si>
    <t>№</t>
  </si>
  <si>
    <t>Период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</si>
  <si>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</si>
  <si>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</si>
  <si>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</si>
  <si>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</si>
  <si>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</si>
  <si>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</si>
  <si>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</si>
  <si>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</si>
  <si>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</si>
  <si>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</si>
  <si>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</si>
  <si>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</si>
  <si>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</si>
  <si>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</si>
  <si>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Руководитель организации</t>
  </si>
  <si>
    <t>Н.А.Мельников</t>
  </si>
  <si>
    <t>Форма 1.2 - Расчет фактического показателя средней продолжительности прекращений передачи электрической энергии за 2014 год</t>
  </si>
  <si>
    <t>Максимальное за расчетный период</t>
  </si>
  <si>
    <t>Максимальное за расчетный период регулирования число точек присоединения  потребителей услуг к э. сети ТСО, шт.</t>
  </si>
  <si>
    <t xml:space="preserve"> 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</si>
  <si>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  <charset val="204"/>
      </rPr>
      <t>пр</t>
    </r>
    <r>
      <rPr>
        <sz val="11"/>
        <rFont val="Times New Roman"/>
        <family val="1"/>
        <charset val="204"/>
      </rPr>
      <t>)</t>
    </r>
  </si>
  <si>
    <t>гр. 3 формы 1.1</t>
  </si>
  <si>
    <r>
      <t>Показатель средней продолжительности прекращений передачи электрической энергии (П</t>
    </r>
    <r>
      <rPr>
        <b/>
        <vertAlign val="subscript"/>
        <sz val="11"/>
        <rFont val="Times New Roman"/>
        <family val="1"/>
        <charset val="204"/>
      </rPr>
      <t>п</t>
    </r>
    <r>
      <rPr>
        <b/>
        <sz val="11"/>
        <rFont val="Times New Roman"/>
        <family val="1"/>
        <charset val="204"/>
      </rPr>
      <t>)</t>
    </r>
  </si>
  <si>
    <t>Пп = Тпр/Nтп</t>
  </si>
  <si>
    <t>Форма 2.1 - Расчет значения индикатора информативности за 2014 год</t>
  </si>
  <si>
    <t>Наименование параметра (критерия), характеризующего индикатор</t>
  </si>
  <si>
    <t>Ед.изм-ния</t>
  </si>
  <si>
    <t>Значение</t>
  </si>
  <si>
    <t>Ф / П * 100, %</t>
  </si>
  <si>
    <t>Зависи-мость</t>
  </si>
  <si>
    <t xml:space="preserve">Оценочный балл </t>
  </si>
  <si>
    <t>Примечание</t>
  </si>
  <si>
    <t>факти-ческое
(Ф)</t>
  </si>
  <si>
    <t>плановое
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</si>
  <si>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</si>
  <si>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-</t>
  </si>
  <si>
    <t>в том числе,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</si>
  <si>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</si>
  <si>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%</t>
  </si>
  <si>
    <t>прямая</t>
  </si>
  <si>
    <t xml:space="preserve"> положительная динамика              факт ≥ плана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</si>
  <si>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</si>
  <si>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</si>
  <si>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</si>
  <si>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</si>
  <si>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
с заявителями и потребителями услуг 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</si>
  <si>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</si>
  <si>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</si>
  <si>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</si>
  <si>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</si>
  <si>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2.1. Наличие единого телефонного номера для приема обращений потребителей услуг (наличие - 1, отсутствие - 0)</t>
  </si>
  <si>
    <t>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</si>
  <si>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</si>
  <si>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</si>
  <si>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</si>
  <si>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</si>
  <si>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</si>
  <si>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</si>
  <si>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обратная</t>
  </si>
  <si>
    <r>
      <t xml:space="preserve">положительная динамика                   факт </t>
    </r>
    <r>
      <rPr>
        <sz val="11"/>
        <rFont val="Arial Cyr"/>
        <charset val="204"/>
      </rPr>
      <t>≤</t>
    </r>
    <r>
      <rPr>
        <sz val="11"/>
        <rFont val="Times New Roman"/>
        <family val="1"/>
        <charset val="204"/>
      </rPr>
      <t xml:space="preserve"> плана</t>
    </r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</si>
  <si>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</si>
  <si>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</si>
  <si>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</si>
  <si>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
информативности (Ин)</t>
  </si>
  <si>
    <t>Форма 2.2 - Расчет значения индикатора исполнительности за 2014 год</t>
  </si>
  <si>
    <t>Наименование параметра (показателя), характеризующего индикатор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</si>
  <si>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</si>
  <si>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</si>
  <si>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дней</t>
  </si>
  <si>
    <t>положительная динамика                   факт ≤ плана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</si>
  <si>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</si>
  <si>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2. Соблюдение сроков по процедурам взаимодействия с потребителями услуг (заявителями) - всего,</t>
  </si>
  <si>
    <t>нет прямых договоров на услугу по передаче ээ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</si>
  <si>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</si>
  <si>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</si>
  <si>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</si>
  <si>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</si>
  <si>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</si>
  <si>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 Отсутствие (наличие) нарушений требований антимонопольного законодательства Российской Федерации, по критерию</t>
  </si>
  <si>
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оказания этих услуг, в процентах от общего количества поступивших заявок на технологическое присоединение</t>
  </si>
  <si>
    <r>
      <t xml:space="preserve">положительная динамика                   факт </t>
    </r>
    <r>
      <rPr>
        <sz val="11"/>
        <rFont val="Arial"/>
        <family val="2"/>
        <charset val="204"/>
      </rPr>
      <t>≤</t>
    </r>
    <r>
      <rPr>
        <sz val="11"/>
        <rFont val="Times New Roman"/>
        <family val="1"/>
        <charset val="204"/>
      </rPr>
      <t xml:space="preserve"> плана</t>
    </r>
  </si>
  <si>
    <t>4. 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</si>
  <si>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</si>
  <si>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</si>
  <si>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</si>
  <si>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</si>
  <si>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6.1.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</si>
  <si>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</si>
  <si>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</si>
  <si>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7.1.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</si>
  <si>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 Итого по индикатору 
исполнительности (Ис)</t>
  </si>
  <si>
    <t>Форма 2.3 - Расчет значения индикатора результативности обратной связи за 2014 год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</si>
  <si>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</si>
  <si>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</si>
  <si>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</si>
  <si>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</si>
  <si>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положительная динамика                   факт ≥ плана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</si>
  <si>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</si>
  <si>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</si>
  <si>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</si>
  <si>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</si>
  <si>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</si>
  <si>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</si>
  <si>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</si>
  <si>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</si>
  <si>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</si>
  <si>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</si>
  <si>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
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</si>
  <si>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</si>
  <si>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</si>
  <si>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</si>
  <si>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</si>
  <si>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</si>
  <si>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</si>
  <si>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результативности обратной связи (Рс)</t>
  </si>
  <si>
    <t>Форма 2.4 - Расчет фактического значения показателя уровня качества оказываемых услуг территориальной (прочей) сетевой организацией за 2014 год</t>
  </si>
  <si>
    <t>Предлагаемые плановые значения параметров (критериев), характеризующих индикаторы качества **</t>
  </si>
  <si>
    <t>2014</t>
  </si>
  <si>
    <t>(год)</t>
  </si>
  <si>
    <t xml:space="preserve">Ин (индикатор информативности) </t>
  </si>
  <si>
    <t>Ис ( индикатор исполнительности)</t>
  </si>
  <si>
    <t>Рс (индикатор результативности обратной связи)</t>
  </si>
  <si>
    <t>Фактическое значение показателя уровня качества оказываемых услуг территориальной сетевой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</si>
</sst>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#,##0.000"/>
    <numFmt numFmtId="166" formatCode="#,##0.000000"/>
    <numFmt numFmtId="167" formatCode="0.000"/>
    <numFmt numFmtId="168" formatCode="0.00000"/>
  </numFmts>
  <fonts count="2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indexed="8"/>
      <name val="Courier New"/>
      <family val="3"/>
      <charset val="204"/>
    </font>
    <font>
      <sz val="18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8">
    <xf numFmtId="0" fontId="0" fillId="0" borderId="0" xfId="0"/>
    <xf numFmtId="0" fontId="2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center"/>
    </xf>
    <xf numFmtId="0" fontId="5" fillId="0" borderId="1" xfId="1" applyFont="1" applyFill="1" applyBorder="1" applyAlignment="1" applyProtection="1"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6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vertical="top"/>
    </xf>
    <xf numFmtId="0" fontId="5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9" xfId="1" applyNumberFormat="1" applyFont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/>
    </xf>
    <xf numFmtId="0" fontId="4" fillId="2" borderId="8" xfId="1" applyNumberFormat="1" applyFont="1" applyFill="1" applyBorder="1" applyAlignment="1"/>
    <xf numFmtId="2" fontId="4" fillId="2" borderId="8" xfId="1" applyNumberFormat="1" applyFont="1" applyFill="1" applyBorder="1" applyAlignment="1" applyProtection="1">
      <alignment horizontal="center"/>
      <protection locked="0"/>
    </xf>
    <xf numFmtId="3" fontId="7" fillId="2" borderId="9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Alignment="1">
      <alignment horizontal="left"/>
    </xf>
    <xf numFmtId="0" fontId="4" fillId="2" borderId="8" xfId="1" applyNumberFormat="1" applyFont="1" applyFill="1" applyBorder="1" applyAlignment="1" applyProtection="1"/>
    <xf numFmtId="0" fontId="4" fillId="0" borderId="10" xfId="1" applyNumberFormat="1" applyFont="1" applyFill="1" applyBorder="1" applyAlignment="1">
      <alignment horizontal="center"/>
    </xf>
    <xf numFmtId="0" fontId="4" fillId="2" borderId="11" xfId="1" applyNumberFormat="1" applyFont="1" applyFill="1" applyBorder="1" applyAlignment="1" applyProtection="1"/>
    <xf numFmtId="2" fontId="4" fillId="2" borderId="11" xfId="1" applyNumberFormat="1" applyFont="1" applyFill="1" applyBorder="1" applyAlignment="1" applyProtection="1">
      <alignment horizontal="center"/>
      <protection locked="0"/>
    </xf>
    <xf numFmtId="3" fontId="7" fillId="2" borderId="12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9" fillId="0" borderId="0" xfId="2" applyFont="1" applyAlignment="1">
      <alignment horizontal="justify"/>
    </xf>
    <xf numFmtId="0" fontId="10" fillId="0" borderId="0" xfId="1" applyFont="1" applyAlignment="1">
      <alignment horizontal="center" wrapText="1"/>
    </xf>
    <xf numFmtId="0" fontId="2" fillId="0" borderId="0" xfId="1" applyNumberFormat="1" applyFont="1" applyBorder="1" applyAlignment="1">
      <alignment horizontal="left" wrapText="1"/>
    </xf>
    <xf numFmtId="0" fontId="2" fillId="0" borderId="0" xfId="1" applyNumberFormat="1" applyFont="1" applyBorder="1" applyAlignment="1">
      <alignment horizontal="right" wrapText="1"/>
    </xf>
    <xf numFmtId="0" fontId="3" fillId="0" borderId="0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left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6" fillId="0" borderId="3" xfId="1" applyFont="1" applyFill="1" applyBorder="1" applyAlignment="1">
      <alignment horizontal="center" vertical="top"/>
    </xf>
    <xf numFmtId="0" fontId="6" fillId="0" borderId="0" xfId="1" applyNumberFormat="1" applyFont="1" applyBorder="1" applyAlignment="1">
      <alignment horizontal="left" wrapText="1"/>
    </xf>
    <xf numFmtId="0" fontId="2" fillId="0" borderId="13" xfId="1" applyNumberFormat="1" applyFont="1" applyBorder="1" applyAlignment="1">
      <alignment horizontal="left" vertical="center" wrapText="1"/>
    </xf>
    <xf numFmtId="0" fontId="2" fillId="0" borderId="14" xfId="1" applyNumberFormat="1" applyFont="1" applyBorder="1" applyAlignment="1">
      <alignment horizontal="left" vertical="center" wrapText="1"/>
    </xf>
    <xf numFmtId="0" fontId="2" fillId="0" borderId="15" xfId="1" applyNumberFormat="1" applyFont="1" applyBorder="1" applyAlignment="1">
      <alignment horizontal="left" vertical="center" wrapText="1"/>
    </xf>
    <xf numFmtId="0" fontId="2" fillId="0" borderId="16" xfId="1" applyNumberFormat="1" applyFont="1" applyBorder="1" applyAlignment="1">
      <alignment horizontal="center" vertical="center" wrapText="1"/>
    </xf>
    <xf numFmtId="3" fontId="2" fillId="3" borderId="17" xfId="1" applyNumberFormat="1" applyFont="1" applyFill="1" applyBorder="1" applyAlignment="1">
      <alignment horizont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3" xfId="1" applyNumberFormat="1" applyFont="1" applyBorder="1" applyAlignment="1">
      <alignment vertical="center" wrapText="1"/>
    </xf>
    <xf numFmtId="0" fontId="2" fillId="0" borderId="18" xfId="1" applyNumberFormat="1" applyFont="1" applyBorder="1" applyAlignment="1">
      <alignment vertical="center" wrapText="1"/>
    </xf>
    <xf numFmtId="0" fontId="2" fillId="0" borderId="19" xfId="1" applyNumberFormat="1" applyFont="1" applyBorder="1" applyAlignment="1">
      <alignment horizontal="left" vertical="center" wrapText="1"/>
    </xf>
    <xf numFmtId="0" fontId="2" fillId="0" borderId="20" xfId="1" applyNumberFormat="1" applyFont="1" applyBorder="1" applyAlignment="1">
      <alignment horizontal="left" vertical="center" wrapText="1"/>
    </xf>
    <xf numFmtId="0" fontId="2" fillId="0" borderId="21" xfId="1" applyNumberFormat="1" applyFont="1" applyBorder="1" applyAlignment="1">
      <alignment horizontal="center" vertical="center" wrapText="1"/>
    </xf>
    <xf numFmtId="2" fontId="2" fillId="3" borderId="9" xfId="1" applyNumberFormat="1" applyFont="1" applyFill="1" applyBorder="1" applyAlignment="1">
      <alignment horizontal="center" wrapText="1"/>
    </xf>
    <xf numFmtId="0" fontId="5" fillId="0" borderId="22" xfId="1" applyNumberFormat="1" applyFont="1" applyBorder="1" applyAlignment="1">
      <alignment horizontal="left" vertical="center" wrapText="1"/>
    </xf>
    <xf numFmtId="0" fontId="5" fillId="0" borderId="2" xfId="1" applyNumberFormat="1" applyFont="1" applyBorder="1" applyAlignment="1">
      <alignment horizontal="left" vertical="center" wrapText="1"/>
    </xf>
    <xf numFmtId="0" fontId="5" fillId="0" borderId="23" xfId="1" applyNumberFormat="1" applyFont="1" applyBorder="1" applyAlignment="1">
      <alignment horizontal="left" vertical="center" wrapText="1"/>
    </xf>
    <xf numFmtId="0" fontId="5" fillId="0" borderId="24" xfId="1" applyNumberFormat="1" applyFont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wrapText="1"/>
    </xf>
    <xf numFmtId="0" fontId="13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3" fillId="0" borderId="0" xfId="2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left" vertical="top"/>
    </xf>
    <xf numFmtId="0" fontId="6" fillId="0" borderId="0" xfId="1" applyFont="1" applyFill="1" applyBorder="1" applyAlignment="1">
      <alignment horizontal="center" vertical="top"/>
    </xf>
    <xf numFmtId="0" fontId="5" fillId="0" borderId="8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/>
    </xf>
    <xf numFmtId="0" fontId="2" fillId="0" borderId="0" xfId="1" applyFont="1" applyAlignment="1">
      <alignment horizontal="left" vertical="top"/>
    </xf>
    <xf numFmtId="0" fontId="5" fillId="0" borderId="8" xfId="1" applyFont="1" applyBorder="1" applyAlignment="1">
      <alignment horizontal="left" wrapText="1"/>
    </xf>
    <xf numFmtId="0" fontId="5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0" fontId="8" fillId="2" borderId="8" xfId="2" applyNumberFormat="1" applyFill="1" applyBorder="1" applyAlignment="1" applyProtection="1">
      <alignment horizontal="center" vertical="center"/>
      <protection locked="0"/>
    </xf>
    <xf numFmtId="10" fontId="8" fillId="3" borderId="8" xfId="2" applyNumberForma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10" fontId="8" fillId="0" borderId="8" xfId="2" applyNumberForma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horizontal="center" wrapText="1"/>
    </xf>
    <xf numFmtId="0" fontId="8" fillId="2" borderId="8" xfId="2" applyFill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horizontal="center" vertical="top" wrapText="1"/>
    </xf>
    <xf numFmtId="165" fontId="5" fillId="3" borderId="8" xfId="1" applyNumberFormat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2" fontId="2" fillId="2" borderId="8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/>
    </xf>
    <xf numFmtId="2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center" vertical="center" wrapText="1"/>
    </xf>
    <xf numFmtId="10" fontId="2" fillId="2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8" xfId="2" applyBorder="1" applyAlignment="1">
      <alignment horizontal="center" vertical="center"/>
    </xf>
    <xf numFmtId="0" fontId="3" fillId="0" borderId="8" xfId="1" applyFont="1" applyBorder="1" applyAlignment="1">
      <alignment horizontal="left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66" fontId="3" fillId="3" borderId="8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3" fillId="0" borderId="0" xfId="1" applyFont="1" applyAlignment="1">
      <alignment horizontal="center"/>
    </xf>
    <xf numFmtId="0" fontId="5" fillId="0" borderId="2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top"/>
    </xf>
    <xf numFmtId="0" fontId="2" fillId="0" borderId="8" xfId="1" applyFont="1" applyBorder="1" applyAlignment="1">
      <alignment horizontal="left" vertical="top"/>
    </xf>
    <xf numFmtId="0" fontId="2" fillId="3" borderId="21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/>
    </xf>
    <xf numFmtId="0" fontId="2" fillId="0" borderId="21" xfId="1" applyFont="1" applyBorder="1" applyAlignment="1">
      <alignment horizontal="center" vertical="center"/>
    </xf>
    <xf numFmtId="0" fontId="2" fillId="2" borderId="28" xfId="1" applyFont="1" applyFill="1" applyBorder="1" applyAlignment="1" applyProtection="1">
      <alignment horizontal="center" vertical="center"/>
      <protection locked="0"/>
    </xf>
    <xf numFmtId="10" fontId="2" fillId="3" borderId="28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left" wrapText="1"/>
    </xf>
    <xf numFmtId="0" fontId="2" fillId="4" borderId="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4" fontId="5" fillId="3" borderId="8" xfId="1" applyNumberFormat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left" wrapText="1"/>
    </xf>
    <xf numFmtId="0" fontId="2" fillId="4" borderId="21" xfId="1" applyFont="1" applyFill="1" applyBorder="1" applyAlignment="1">
      <alignment horizontal="center" vertical="center"/>
    </xf>
    <xf numFmtId="10" fontId="2" fillId="0" borderId="28" xfId="1" applyNumberFormat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>
      <alignment horizontal="center" vertical="center"/>
    </xf>
    <xf numFmtId="0" fontId="2" fillId="2" borderId="21" xfId="1" applyFont="1" applyFill="1" applyBorder="1" applyAlignment="1" applyProtection="1">
      <alignment horizontal="center" vertical="center"/>
      <protection locked="0"/>
    </xf>
    <xf numFmtId="10" fontId="2" fillId="3" borderId="21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19" fillId="0" borderId="8" xfId="1" applyFont="1" applyBorder="1" applyAlignment="1">
      <alignment horizontal="center" vertical="center" wrapText="1"/>
    </xf>
    <xf numFmtId="10" fontId="2" fillId="0" borderId="21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/>
    </xf>
    <xf numFmtId="10" fontId="3" fillId="3" borderId="21" xfId="1" applyNumberFormat="1" applyFont="1" applyFill="1" applyBorder="1" applyAlignment="1">
      <alignment horizontal="center" vertical="center"/>
    </xf>
    <xf numFmtId="165" fontId="3" fillId="3" borderId="8" xfId="1" applyNumberFormat="1" applyFont="1" applyFill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top"/>
      <protection locked="0"/>
    </xf>
    <xf numFmtId="0" fontId="5" fillId="0" borderId="1" xfId="1" applyFont="1" applyFill="1" applyBorder="1" applyAlignment="1"/>
    <xf numFmtId="0" fontId="20" fillId="0" borderId="3" xfId="1" applyFont="1" applyFill="1" applyBorder="1" applyAlignment="1">
      <alignment horizontal="center" vertical="top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167" fontId="5" fillId="3" borderId="8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center" wrapText="1"/>
    </xf>
    <xf numFmtId="10" fontId="2" fillId="2" borderId="28" xfId="1" applyNumberFormat="1" applyFont="1" applyFill="1" applyBorder="1" applyAlignment="1" applyProtection="1">
      <alignment horizontal="center" vertical="center"/>
      <protection locked="0"/>
    </xf>
    <xf numFmtId="0" fontId="5" fillId="0" borderId="28" xfId="1" applyFont="1" applyBorder="1" applyAlignment="1">
      <alignment horizontal="center" vertical="center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2" fillId="0" borderId="0" xfId="2" applyNumberFormat="1" applyFont="1" applyBorder="1" applyAlignment="1">
      <alignment horizontal="left"/>
    </xf>
    <xf numFmtId="0" fontId="2" fillId="0" borderId="0" xfId="2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vertical="top"/>
    </xf>
    <xf numFmtId="0" fontId="19" fillId="0" borderId="20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19" fillId="0" borderId="29" xfId="1" applyFont="1" applyBorder="1" applyAlignment="1">
      <alignment horizontal="center" vertical="center" wrapText="1"/>
    </xf>
    <xf numFmtId="49" fontId="19" fillId="0" borderId="8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9" fillId="0" borderId="26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top"/>
    </xf>
    <xf numFmtId="0" fontId="5" fillId="4" borderId="20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 vertical="center" wrapText="1"/>
    </xf>
    <xf numFmtId="168" fontId="5" fillId="3" borderId="8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left"/>
    </xf>
    <xf numFmtId="0" fontId="5" fillId="4" borderId="20" xfId="1" applyFont="1" applyFill="1" applyBorder="1" applyAlignment="1">
      <alignment horizontal="left" wrapText="1"/>
    </xf>
    <xf numFmtId="0" fontId="16" fillId="4" borderId="8" xfId="1" applyFont="1" applyFill="1" applyBorder="1" applyAlignment="1">
      <alignment horizontal="left" wrapText="1"/>
    </xf>
    <xf numFmtId="0" fontId="5" fillId="0" borderId="20" xfId="1" applyFont="1" applyBorder="1" applyAlignment="1">
      <alignment horizontal="left" wrapText="1"/>
    </xf>
    <xf numFmtId="0" fontId="16" fillId="0" borderId="8" xfId="1" applyFont="1" applyBorder="1" applyAlignment="1">
      <alignment horizontal="center" vertical="center"/>
    </xf>
    <xf numFmtId="168" fontId="16" fillId="0" borderId="0" xfId="1" applyNumberFormat="1" applyFont="1" applyFill="1" applyAlignment="1">
      <alignment horizontal="left"/>
    </xf>
    <xf numFmtId="168" fontId="16" fillId="0" borderId="0" xfId="1" applyNumberFormat="1" applyFont="1" applyAlignment="1">
      <alignment horizontal="left"/>
    </xf>
    <xf numFmtId="0" fontId="22" fillId="0" borderId="3" xfId="1" applyFont="1" applyBorder="1" applyAlignment="1">
      <alignment horizontal="justify" wrapText="1"/>
    </xf>
    <xf numFmtId="0" fontId="6" fillId="0" borderId="3" xfId="1" applyFont="1" applyBorder="1" applyAlignment="1">
      <alignment horizontal="justify" wrapText="1"/>
    </xf>
    <xf numFmtId="0" fontId="6" fillId="0" borderId="0" xfId="1" applyFont="1" applyAlignment="1">
      <alignment horizontal="left"/>
    </xf>
    <xf numFmtId="0" fontId="3" fillId="0" borderId="0" xfId="0" applyFont="1" applyAlignment="1" applyProtection="1">
      <alignment wrapText="1"/>
      <protection locked="0"/>
    </xf>
    <xf numFmtId="0" fontId="16" fillId="0" borderId="0" xfId="1" applyFont="1" applyBorder="1" applyAlignment="1">
      <alignment horizontal="left" wrapText="1"/>
    </xf>
    <xf numFmtId="0" fontId="16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168" fontId="2" fillId="0" borderId="0" xfId="1" applyNumberFormat="1" applyFont="1" applyAlignment="1">
      <alignment horizontal="left"/>
    </xf>
    <xf numFmtId="0" fontId="8" fillId="0" borderId="0" xfId="2"/>
    <xf numFmtId="0" fontId="2" fillId="0" borderId="0" xfId="1" applyNumberFormat="1" applyFont="1" applyFill="1" applyBorder="1" applyAlignment="1">
      <alignment horizontal="center" vertical="center" wrapText="1"/>
    </xf>
    <xf numFmtId="0" fontId="8" fillId="0" borderId="0" xfId="2" applyAlignment="1">
      <alignment horizontal="center"/>
    </xf>
  </cellXfs>
  <cellStyles count="3">
    <cellStyle name="Обычный" xfId="0" builtinId="0"/>
    <cellStyle name="Обычный 2" xfId="1"/>
    <cellStyle name="Обычный 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101;&#1101;&#1085;&#1077;&#1088;&#1075;&#1080;%202016%20&#1090;&#1072;&#1088;&#1080;&#1092;\&#1090;&#1086;&#1088;&#1080;-&#1072;&#1091;&#1076;&#1080;&#1090;%20&#1096;&#1072;&#1073;&#1083;&#1086;&#1085;%202%20&#1089;%20&#1101;&#1083;%20&#1073;&#1072;&#1083;&#1072;&#1085;&#1089;&#1072;&#1084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Инф-я"/>
      <sheetName val="Баланс энергии"/>
      <sheetName val="Баланс энергии (транзит)"/>
      <sheetName val="Баланс мощности"/>
      <sheetName val="УЕ ВЛЭП 2013-2016"/>
      <sheetName val="УЕ ТП 2013-2016"/>
      <sheetName val="Расчет аморт. max срок "/>
      <sheetName val="Ввод выбытие ОС  "/>
      <sheetName val="Свод по амортизации"/>
      <sheetName val="Отчислен во внебюдж фонды"/>
      <sheetName val="Расходы рег. орг-ий"/>
      <sheetName val="Аренда имущества"/>
      <sheetName val="Плата за землю"/>
      <sheetName val="Транспортный налог"/>
      <sheetName val="Налог на имущество"/>
      <sheetName val="Налог на прибыль"/>
      <sheetName val="Негативное воздействие на ОС"/>
      <sheetName val="Услуги ФСК"/>
      <sheetName val="Прочие НР"/>
      <sheetName val=" КВЛ"/>
      <sheetName val="Выпадающий доход"/>
      <sheetName val="Возврат заемных средств"/>
      <sheetName val="Подконтрольные расходы"/>
      <sheetName val="Корр. ПО"/>
      <sheetName val="Корр. ПР"/>
      <sheetName val="Корр. НР"/>
      <sheetName val="Корр. ИП"/>
      <sheetName val="Корр. КНК"/>
      <sheetName val=" НВВ содержание"/>
      <sheetName val="НВВ по данным предпр."/>
      <sheetName val="НВВ по данным экспертов"/>
      <sheetName val="Смета общая НВВ (предпр)"/>
      <sheetName val="Смета общая НВВ (эксперт)"/>
      <sheetName val="НВВ на потери"/>
      <sheetName val="НВВ для шаблона ЕИАС"/>
      <sheetName val="Таблица № 8.2. "/>
      <sheetName val="Тарифы"/>
      <sheetName val="Форма 1.1"/>
      <sheetName val="Форма 1.2"/>
      <sheetName val="Форма 2.1"/>
      <sheetName val="Форма 2.2"/>
      <sheetName val="форма 2.3"/>
      <sheetName val="форма 2.4"/>
      <sheetName val="Выбор оценочного балла"/>
    </sheetNames>
    <sheetDataSet>
      <sheetData sheetId="0"/>
      <sheetData sheetId="1">
        <row r="9">
          <cell r="C9" t="str">
            <v>Открытое акционерное общество Владимирский завод прецензионного оборудования "Техника"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9">
          <cell r="C9">
            <v>0</v>
          </cell>
          <cell r="D9">
            <v>35</v>
          </cell>
        </row>
        <row r="10">
          <cell r="C10">
            <v>0</v>
          </cell>
          <cell r="D10">
            <v>35</v>
          </cell>
        </row>
        <row r="11">
          <cell r="C11">
            <v>0</v>
          </cell>
          <cell r="D11">
            <v>35</v>
          </cell>
        </row>
        <row r="12">
          <cell r="C12">
            <v>0</v>
          </cell>
          <cell r="D12">
            <v>35</v>
          </cell>
        </row>
        <row r="13">
          <cell r="C13">
            <v>0</v>
          </cell>
          <cell r="D13">
            <v>35</v>
          </cell>
        </row>
        <row r="14">
          <cell r="C14">
            <v>0</v>
          </cell>
          <cell r="D14">
            <v>35</v>
          </cell>
        </row>
        <row r="15">
          <cell r="C15">
            <v>0</v>
          </cell>
          <cell r="D15">
            <v>35</v>
          </cell>
        </row>
        <row r="16">
          <cell r="C16">
            <v>0</v>
          </cell>
          <cell r="D16">
            <v>35</v>
          </cell>
        </row>
        <row r="17">
          <cell r="C17">
            <v>0</v>
          </cell>
          <cell r="D17">
            <v>35</v>
          </cell>
        </row>
        <row r="18">
          <cell r="C18">
            <v>0</v>
          </cell>
          <cell r="D18">
            <v>32</v>
          </cell>
        </row>
        <row r="19">
          <cell r="C19">
            <v>0</v>
          </cell>
          <cell r="D19">
            <v>32</v>
          </cell>
        </row>
        <row r="20">
          <cell r="C20">
            <v>0</v>
          </cell>
          <cell r="D20">
            <v>32</v>
          </cell>
        </row>
      </sheetData>
      <sheetData sheetId="39"/>
      <sheetData sheetId="40">
        <row r="34">
          <cell r="H34">
            <v>2</v>
          </cell>
        </row>
      </sheetData>
      <sheetData sheetId="41">
        <row r="34">
          <cell r="H34">
            <v>0.41904761904761906</v>
          </cell>
        </row>
      </sheetData>
      <sheetData sheetId="42">
        <row r="32">
          <cell r="H32">
            <v>1.8</v>
          </cell>
        </row>
      </sheetData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7" sqref="A27:D30"/>
    </sheetView>
  </sheetViews>
  <sheetFormatPr defaultColWidth="0.85546875" defaultRowHeight="15" x14ac:dyDescent="0.25"/>
  <cols>
    <col min="1" max="1" width="5.7109375" style="24" customWidth="1"/>
    <col min="2" max="2" width="25.140625" style="24" customWidth="1"/>
    <col min="3" max="3" width="22.28515625" style="24" customWidth="1"/>
    <col min="4" max="4" width="40.7109375" style="24" customWidth="1"/>
    <col min="5" max="16384" width="0.85546875" style="24"/>
  </cols>
  <sheetData>
    <row r="1" spans="1:6" s="1" customFormat="1" ht="15" customHeight="1" x14ac:dyDescent="0.25"/>
    <row r="2" spans="1:6" s="3" customFormat="1" ht="15.75" x14ac:dyDescent="0.25">
      <c r="A2" s="2" t="s">
        <v>0</v>
      </c>
      <c r="B2" s="2"/>
      <c r="C2" s="2"/>
      <c r="D2" s="2"/>
    </row>
    <row r="3" spans="1:6" s="3" customFormat="1" ht="15.75" x14ac:dyDescent="0.25">
      <c r="A3" s="4"/>
      <c r="B3" s="4"/>
      <c r="C3" s="5"/>
      <c r="D3" s="4"/>
    </row>
    <row r="4" spans="1:6" s="3" customFormat="1" ht="15.75" x14ac:dyDescent="0.25">
      <c r="A4" s="6"/>
      <c r="B4" s="7" t="str">
        <f>'[1]Инф-я'!C9</f>
        <v>Открытое акционерное общество Владимирский завод прецензионного оборудования "Техника"</v>
      </c>
      <c r="C4" s="7"/>
      <c r="D4" s="7"/>
      <c r="E4" s="6"/>
      <c r="F4" s="6"/>
    </row>
    <row r="5" spans="1:6" s="3" customFormat="1" ht="15.75" x14ac:dyDescent="0.25">
      <c r="A5" s="8"/>
      <c r="B5" s="9"/>
      <c r="C5" s="9"/>
      <c r="D5" s="9"/>
      <c r="E5" s="8"/>
      <c r="F5" s="8"/>
    </row>
    <row r="6" spans="1:6" s="1" customFormat="1" ht="15.75" thickBot="1" x14ac:dyDescent="0.3">
      <c r="A6" s="10" t="s">
        <v>1</v>
      </c>
      <c r="B6" s="10"/>
      <c r="C6" s="10"/>
      <c r="D6" s="10"/>
      <c r="E6" s="11"/>
      <c r="F6" s="11"/>
    </row>
    <row r="7" spans="1:6" s="1" customFormat="1" ht="42.75" x14ac:dyDescent="0.25">
      <c r="A7" s="12" t="s">
        <v>2</v>
      </c>
      <c r="B7" s="13" t="s">
        <v>3</v>
      </c>
      <c r="C7" s="14" t="s">
        <v>4</v>
      </c>
      <c r="D7" s="15" t="s">
        <v>5</v>
      </c>
    </row>
    <row r="8" spans="1:6" s="1" customFormat="1" x14ac:dyDescent="0.25">
      <c r="A8" s="16">
        <v>1</v>
      </c>
      <c r="B8" s="17">
        <v>2</v>
      </c>
      <c r="C8" s="18">
        <v>3</v>
      </c>
      <c r="D8" s="19">
        <v>4</v>
      </c>
    </row>
    <row r="9" spans="1:6" ht="15.75" x14ac:dyDescent="0.25">
      <c r="A9" s="20">
        <v>1</v>
      </c>
      <c r="B9" s="21" t="s">
        <v>6</v>
      </c>
      <c r="C9" s="22">
        <v>0</v>
      </c>
      <c r="D9" s="23">
        <v>35</v>
      </c>
    </row>
    <row r="10" spans="1:6" ht="15.75" x14ac:dyDescent="0.25">
      <c r="A10" s="20">
        <v>2</v>
      </c>
      <c r="B10" s="25" t="s">
        <v>7</v>
      </c>
      <c r="C10" s="22">
        <v>0</v>
      </c>
      <c r="D10" s="23">
        <v>35</v>
      </c>
    </row>
    <row r="11" spans="1:6" ht="15.75" x14ac:dyDescent="0.25">
      <c r="A11" s="20">
        <v>3</v>
      </c>
      <c r="B11" s="25" t="s">
        <v>8</v>
      </c>
      <c r="C11" s="22">
        <v>0</v>
      </c>
      <c r="D11" s="23">
        <v>35</v>
      </c>
    </row>
    <row r="12" spans="1:6" ht="15.75" x14ac:dyDescent="0.25">
      <c r="A12" s="20">
        <v>4</v>
      </c>
      <c r="B12" s="25" t="s">
        <v>9</v>
      </c>
      <c r="C12" s="22">
        <v>0</v>
      </c>
      <c r="D12" s="23">
        <v>35</v>
      </c>
    </row>
    <row r="13" spans="1:6" ht="15.75" x14ac:dyDescent="0.25">
      <c r="A13" s="20">
        <v>5</v>
      </c>
      <c r="B13" s="25" t="s">
        <v>10</v>
      </c>
      <c r="C13" s="22">
        <v>0</v>
      </c>
      <c r="D13" s="23">
        <v>35</v>
      </c>
    </row>
    <row r="14" spans="1:6" ht="15.75" x14ac:dyDescent="0.25">
      <c r="A14" s="20">
        <v>6</v>
      </c>
      <c r="B14" s="25" t="s">
        <v>11</v>
      </c>
      <c r="C14" s="22">
        <v>0</v>
      </c>
      <c r="D14" s="23">
        <v>35</v>
      </c>
    </row>
    <row r="15" spans="1:6" ht="15.75" x14ac:dyDescent="0.25">
      <c r="A15" s="20">
        <v>7</v>
      </c>
      <c r="B15" s="25" t="s">
        <v>12</v>
      </c>
      <c r="C15" s="22">
        <v>0</v>
      </c>
      <c r="D15" s="23">
        <v>35</v>
      </c>
    </row>
    <row r="16" spans="1:6" ht="15.75" x14ac:dyDescent="0.25">
      <c r="A16" s="20">
        <v>8</v>
      </c>
      <c r="B16" s="25" t="s">
        <v>13</v>
      </c>
      <c r="C16" s="22">
        <v>0</v>
      </c>
      <c r="D16" s="23">
        <v>35</v>
      </c>
    </row>
    <row r="17" spans="1:5" ht="15.75" x14ac:dyDescent="0.25">
      <c r="A17" s="20">
        <v>9</v>
      </c>
      <c r="B17" s="25" t="s">
        <v>14</v>
      </c>
      <c r="C17" s="22">
        <v>0</v>
      </c>
      <c r="D17" s="23">
        <v>35</v>
      </c>
    </row>
    <row r="18" spans="1:5" ht="15.75" x14ac:dyDescent="0.25">
      <c r="A18" s="20">
        <v>10</v>
      </c>
      <c r="B18" s="25" t="s">
        <v>15</v>
      </c>
      <c r="C18" s="22">
        <v>0</v>
      </c>
      <c r="D18" s="23">
        <v>32</v>
      </c>
    </row>
    <row r="19" spans="1:5" ht="15.75" x14ac:dyDescent="0.25">
      <c r="A19" s="20">
        <v>11</v>
      </c>
      <c r="B19" s="25" t="s">
        <v>16</v>
      </c>
      <c r="C19" s="22">
        <v>0</v>
      </c>
      <c r="D19" s="23">
        <v>32</v>
      </c>
    </row>
    <row r="20" spans="1:5" ht="16.5" thickBot="1" x14ac:dyDescent="0.3">
      <c r="A20" s="26">
        <v>12</v>
      </c>
      <c r="B20" s="27" t="s">
        <v>17</v>
      </c>
      <c r="C20" s="28">
        <v>0</v>
      </c>
      <c r="D20" s="29">
        <v>32</v>
      </c>
    </row>
    <row r="21" spans="1:5" x14ac:dyDescent="0.25">
      <c r="D21" s="30"/>
    </row>
    <row r="22" spans="1:5" ht="15.75" x14ac:dyDescent="0.25">
      <c r="A22" s="31" t="s">
        <v>18</v>
      </c>
      <c r="B22" s="31"/>
      <c r="C22" s="32" t="s">
        <v>19</v>
      </c>
      <c r="D22" s="32"/>
      <c r="E22" s="32"/>
    </row>
    <row r="24" spans="1:5" ht="15.75" x14ac:dyDescent="0.25">
      <c r="B24" s="33"/>
    </row>
    <row r="27" spans="1:5" x14ac:dyDescent="0.25">
      <c r="A27" s="34"/>
      <c r="B27" s="34"/>
      <c r="C27" s="34"/>
      <c r="D27" s="34"/>
    </row>
    <row r="28" spans="1:5" x14ac:dyDescent="0.25">
      <c r="A28" s="34"/>
      <c r="B28" s="34"/>
      <c r="C28" s="34"/>
      <c r="D28" s="34"/>
    </row>
    <row r="29" spans="1:5" x14ac:dyDescent="0.25">
      <c r="A29" s="34"/>
      <c r="B29" s="34"/>
      <c r="C29" s="34"/>
      <c r="D29" s="34"/>
    </row>
    <row r="30" spans="1:5" x14ac:dyDescent="0.25">
      <c r="A30" s="34"/>
      <c r="B30" s="34"/>
      <c r="C30" s="34"/>
      <c r="D30" s="34"/>
    </row>
  </sheetData>
  <protectedRanges>
    <protectedRange sqref="B24:D24 B9:D20" name="Диапазон1"/>
  </protectedRanges>
  <mergeCells count="6">
    <mergeCell ref="A2:D2"/>
    <mergeCell ref="B4:D4"/>
    <mergeCell ref="A6:D6"/>
    <mergeCell ref="A22:B22"/>
    <mergeCell ref="C22:E22"/>
    <mergeCell ref="A27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selection activeCell="B15" sqref="B14:B15"/>
    </sheetView>
  </sheetViews>
  <sheetFormatPr defaultColWidth="2.5703125" defaultRowHeight="15" x14ac:dyDescent="0.25"/>
  <cols>
    <col min="1" max="1" width="2.5703125" style="60" customWidth="1"/>
    <col min="2" max="2" width="62.28515625" style="60" customWidth="1"/>
    <col min="3" max="3" width="21.7109375" style="60" customWidth="1"/>
    <col min="4" max="4" width="24.5703125" style="60" customWidth="1"/>
    <col min="5" max="5" width="18.85546875" style="60" customWidth="1"/>
    <col min="6" max="16384" width="2.5703125" style="60"/>
  </cols>
  <sheetData>
    <row r="1" spans="1:33" s="35" customFormat="1" x14ac:dyDescent="0.25">
      <c r="E1" s="36"/>
    </row>
    <row r="2" spans="1:33" s="38" customFormat="1" ht="15.75" x14ac:dyDescent="0.25">
      <c r="A2" s="37" t="s">
        <v>20</v>
      </c>
      <c r="B2" s="37"/>
      <c r="C2" s="37"/>
      <c r="D2" s="37"/>
      <c r="E2" s="37"/>
    </row>
    <row r="3" spans="1:33" s="35" customFormat="1" x14ac:dyDescent="0.25">
      <c r="A3" s="39" t="str">
        <f>'[1]Инф-я'!C9</f>
        <v>Открытое акционерное общество Владимирский завод прецензионного оборудования "Техника"</v>
      </c>
      <c r="B3" s="39"/>
      <c r="C3" s="39"/>
      <c r="D3" s="39"/>
      <c r="E3" s="39"/>
    </row>
    <row r="4" spans="1:33" s="41" customFormat="1" ht="12" x14ac:dyDescent="0.2">
      <c r="A4" s="40" t="s">
        <v>1</v>
      </c>
      <c r="B4" s="40"/>
      <c r="C4" s="40"/>
      <c r="D4" s="40"/>
      <c r="E4" s="40"/>
    </row>
    <row r="5" spans="1:33" s="35" customFormat="1" ht="15.75" thickBot="1" x14ac:dyDescent="0.3"/>
    <row r="6" spans="1:33" s="35" customFormat="1" ht="90" x14ac:dyDescent="0.25">
      <c r="A6" s="42" t="s">
        <v>21</v>
      </c>
      <c r="B6" s="43"/>
      <c r="C6" s="44"/>
      <c r="D6" s="45" t="s">
        <v>22</v>
      </c>
      <c r="E6" s="46">
        <f>MAX('[1]Форма 1.1'!D9:D20)</f>
        <v>35</v>
      </c>
      <c r="F6" s="47" t="s">
        <v>23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48"/>
      <c r="AB6" s="48"/>
      <c r="AC6" s="48"/>
      <c r="AD6" s="48"/>
      <c r="AE6" s="48"/>
      <c r="AF6" s="48"/>
      <c r="AG6" s="49"/>
    </row>
    <row r="7" spans="1:33" s="35" customFormat="1" ht="21" customHeight="1" x14ac:dyDescent="0.25">
      <c r="A7" s="50" t="s">
        <v>24</v>
      </c>
      <c r="B7" s="51"/>
      <c r="C7" s="51"/>
      <c r="D7" s="52" t="s">
        <v>25</v>
      </c>
      <c r="E7" s="53">
        <f>SUM('[1]Форма 1.1'!C9:C20)</f>
        <v>0</v>
      </c>
    </row>
    <row r="8" spans="1:33" s="35" customFormat="1" ht="30" customHeight="1" thickBot="1" x14ac:dyDescent="0.3">
      <c r="A8" s="54" t="s">
        <v>26</v>
      </c>
      <c r="B8" s="55"/>
      <c r="C8" s="56"/>
      <c r="D8" s="57" t="s">
        <v>27</v>
      </c>
      <c r="E8" s="58">
        <f>IF(E6=0,0,E7/E6)</f>
        <v>0</v>
      </c>
    </row>
    <row r="9" spans="1:33" x14ac:dyDescent="0.25">
      <c r="A9" s="59"/>
      <c r="B9" s="59"/>
      <c r="C9" s="59"/>
      <c r="D9" s="59"/>
      <c r="E9" s="59"/>
      <c r="F9" s="59"/>
    </row>
    <row r="10" spans="1:33" ht="15.75" x14ac:dyDescent="0.25">
      <c r="B10" s="31" t="s">
        <v>18</v>
      </c>
      <c r="C10" s="31"/>
      <c r="D10" s="32" t="s">
        <v>19</v>
      </c>
      <c r="E10" s="32"/>
      <c r="F10" s="32"/>
    </row>
    <row r="11" spans="1:33" ht="15.75" x14ac:dyDescent="0.25">
      <c r="B11" s="33"/>
      <c r="C11" s="24"/>
      <c r="D11" s="24"/>
    </row>
  </sheetData>
  <protectedRanges>
    <protectedRange sqref="B11:D11" name="Диапазон1"/>
  </protectedRanges>
  <mergeCells count="8">
    <mergeCell ref="B10:C10"/>
    <mergeCell ref="D10:F10"/>
    <mergeCell ref="A2:E2"/>
    <mergeCell ref="A3:E3"/>
    <mergeCell ref="A4:E4"/>
    <mergeCell ref="A6:C6"/>
    <mergeCell ref="A7:C7"/>
    <mergeCell ref="A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N7" sqref="N7"/>
    </sheetView>
  </sheetViews>
  <sheetFormatPr defaultColWidth="0.85546875" defaultRowHeight="15" outlineLevelRow="1" x14ac:dyDescent="0.25"/>
  <cols>
    <col min="1" max="1" width="83.7109375" style="24" customWidth="1"/>
    <col min="2" max="2" width="13.42578125" style="24" hidden="1" customWidth="1"/>
    <col min="3" max="3" width="12" style="24" customWidth="1"/>
    <col min="4" max="4" width="11.7109375" style="24" customWidth="1"/>
    <col min="5" max="5" width="11.42578125" style="24" customWidth="1"/>
    <col min="6" max="6" width="12.140625" style="24" customWidth="1"/>
    <col min="7" max="7" width="13.5703125" style="24" hidden="1" customWidth="1"/>
    <col min="8" max="8" width="13.7109375" style="24" customWidth="1"/>
    <col min="9" max="9" width="14.28515625" style="62" hidden="1" customWidth="1"/>
    <col min="10" max="23" width="15.140625" style="24" customWidth="1"/>
    <col min="24" max="16384" width="0.85546875" style="24"/>
  </cols>
  <sheetData>
    <row r="1" spans="1:9" ht="15.75" x14ac:dyDescent="0.25">
      <c r="A1" s="61" t="s">
        <v>28</v>
      </c>
      <c r="B1" s="61"/>
      <c r="C1" s="61"/>
      <c r="D1" s="61"/>
      <c r="E1" s="61"/>
      <c r="F1" s="61"/>
      <c r="G1" s="61"/>
      <c r="H1" s="61"/>
    </row>
    <row r="2" spans="1:9" s="65" customFormat="1" ht="15.75" x14ac:dyDescent="0.25">
      <c r="A2" s="63" t="str">
        <f>'[1]Инф-я'!C9</f>
        <v>Открытое акционерное общество Владимирский завод прецензионного оборудования "Техника"</v>
      </c>
      <c r="B2" s="63"/>
      <c r="C2" s="63"/>
      <c r="D2" s="63"/>
      <c r="E2" s="63"/>
      <c r="F2" s="63"/>
      <c r="G2" s="63"/>
      <c r="H2" s="63"/>
      <c r="I2" s="64"/>
    </row>
    <row r="3" spans="1:9" s="67" customFormat="1" ht="12" x14ac:dyDescent="0.25">
      <c r="A3" s="40" t="s">
        <v>1</v>
      </c>
      <c r="B3" s="40"/>
      <c r="C3" s="40"/>
      <c r="D3" s="40"/>
      <c r="E3" s="40"/>
      <c r="F3" s="40"/>
      <c r="G3" s="40"/>
      <c r="H3" s="40"/>
      <c r="I3" s="66"/>
    </row>
    <row r="4" spans="1:9" s="67" customFormat="1" ht="12" x14ac:dyDescent="0.25">
      <c r="A4" s="68"/>
      <c r="B4" s="68"/>
      <c r="C4" s="68"/>
      <c r="D4" s="68"/>
      <c r="E4" s="68"/>
      <c r="F4" s="68"/>
      <c r="G4" s="68"/>
      <c r="H4" s="68"/>
      <c r="I4" s="66"/>
    </row>
    <row r="6" spans="1:9" s="71" customFormat="1" x14ac:dyDescent="0.25">
      <c r="A6" s="69" t="s">
        <v>29</v>
      </c>
      <c r="B6" s="70" t="s">
        <v>30</v>
      </c>
      <c r="C6" s="69" t="s">
        <v>31</v>
      </c>
      <c r="D6" s="69"/>
      <c r="E6" s="69" t="s">
        <v>32</v>
      </c>
      <c r="F6" s="69" t="s">
        <v>33</v>
      </c>
      <c r="G6" s="69"/>
      <c r="H6" s="69" t="s">
        <v>34</v>
      </c>
      <c r="I6" s="70" t="s">
        <v>35</v>
      </c>
    </row>
    <row r="7" spans="1:9" s="71" customFormat="1" ht="42.75" x14ac:dyDescent="0.25">
      <c r="A7" s="69"/>
      <c r="B7" s="72"/>
      <c r="C7" s="73" t="s">
        <v>36</v>
      </c>
      <c r="D7" s="73" t="s">
        <v>37</v>
      </c>
      <c r="E7" s="69"/>
      <c r="F7" s="69"/>
      <c r="G7" s="69"/>
      <c r="H7" s="69"/>
      <c r="I7" s="74"/>
    </row>
    <row r="8" spans="1:9" s="77" customFormat="1" x14ac:dyDescent="0.25">
      <c r="A8" s="75">
        <v>1</v>
      </c>
      <c r="B8" s="75"/>
      <c r="C8" s="75">
        <v>2</v>
      </c>
      <c r="D8" s="75">
        <v>3</v>
      </c>
      <c r="E8" s="75">
        <v>4</v>
      </c>
      <c r="F8" s="76">
        <v>5</v>
      </c>
      <c r="G8" s="76"/>
      <c r="H8" s="75">
        <v>6</v>
      </c>
      <c r="I8" s="75"/>
    </row>
    <row r="9" spans="1:9" ht="43.5" x14ac:dyDescent="0.25">
      <c r="A9" s="78" t="s">
        <v>38</v>
      </c>
      <c r="B9" s="78"/>
      <c r="C9" s="79" t="s">
        <v>39</v>
      </c>
      <c r="D9" s="79" t="s">
        <v>39</v>
      </c>
      <c r="E9" s="79" t="s">
        <v>39</v>
      </c>
      <c r="F9" s="80" t="s">
        <v>39</v>
      </c>
      <c r="G9" s="80"/>
      <c r="H9" s="79">
        <f>(H11+H12)/2</f>
        <v>2</v>
      </c>
      <c r="I9" s="81"/>
    </row>
    <row r="10" spans="1:9" x14ac:dyDescent="0.25">
      <c r="A10" s="82" t="s">
        <v>40</v>
      </c>
      <c r="B10" s="82"/>
      <c r="C10" s="83"/>
      <c r="D10" s="83"/>
      <c r="E10" s="83"/>
      <c r="F10" s="84"/>
      <c r="G10" s="84"/>
      <c r="H10" s="83"/>
      <c r="I10" s="81"/>
    </row>
    <row r="11" spans="1:9" ht="60" x14ac:dyDescent="0.25">
      <c r="A11" s="82" t="s">
        <v>41</v>
      </c>
      <c r="B11" s="81" t="s">
        <v>42</v>
      </c>
      <c r="C11" s="85">
        <v>0</v>
      </c>
      <c r="D11" s="85">
        <v>0</v>
      </c>
      <c r="E11" s="86">
        <f>(IF(AND(D11=0,C11=0),1,IF(AND(D11=0,C11&gt;0),1.2,C11/D11)))</f>
        <v>1</v>
      </c>
      <c r="F11" s="87" t="s">
        <v>43</v>
      </c>
      <c r="G11" s="87"/>
      <c r="H11" s="88">
        <f>IF(E11&lt;80%,3,IF(E11&gt;120%,1,2))</f>
        <v>2</v>
      </c>
      <c r="I11" s="81" t="s">
        <v>44</v>
      </c>
    </row>
    <row r="12" spans="1:9" ht="60" x14ac:dyDescent="0.25">
      <c r="A12" s="82" t="s">
        <v>45</v>
      </c>
      <c r="B12" s="81" t="s">
        <v>46</v>
      </c>
      <c r="C12" s="89">
        <f>SUM(C14:C17)</f>
        <v>1</v>
      </c>
      <c r="D12" s="89">
        <f>SUM(D14:D17)</f>
        <v>1</v>
      </c>
      <c r="E12" s="86">
        <f>(IF(AND(D12=0,C12=0),1,IF(AND(D12=0,C12&gt;0),1.2,C12/D12)))</f>
        <v>1</v>
      </c>
      <c r="F12" s="87" t="s">
        <v>43</v>
      </c>
      <c r="G12" s="87"/>
      <c r="H12" s="88">
        <f>IF(E12&lt;80%,3,IF(E12&gt;120%,1,2))</f>
        <v>2</v>
      </c>
      <c r="I12" s="81" t="s">
        <v>44</v>
      </c>
    </row>
    <row r="13" spans="1:9" outlineLevel="1" x14ac:dyDescent="0.25">
      <c r="A13" s="82" t="s">
        <v>47</v>
      </c>
      <c r="B13" s="81"/>
      <c r="C13" s="83"/>
      <c r="D13" s="83"/>
      <c r="E13" s="90"/>
      <c r="F13" s="91"/>
      <c r="G13" s="91"/>
      <c r="H13" s="83"/>
      <c r="I13" s="81"/>
    </row>
    <row r="14" spans="1:9" ht="60" outlineLevel="1" x14ac:dyDescent="0.25">
      <c r="A14" s="82" t="s">
        <v>48</v>
      </c>
      <c r="B14" s="81" t="s">
        <v>46</v>
      </c>
      <c r="C14" s="92">
        <v>1</v>
      </c>
      <c r="D14" s="92">
        <v>1</v>
      </c>
      <c r="E14" s="86">
        <f>(IF(AND(D14=0,C14=0),1,IF(AND(D14=0,C14&gt;0),1.2,C14/D14)))</f>
        <v>1</v>
      </c>
      <c r="F14" s="87" t="s">
        <v>43</v>
      </c>
      <c r="G14" s="87"/>
      <c r="H14" s="79" t="s">
        <v>39</v>
      </c>
      <c r="I14" s="93" t="s">
        <v>44</v>
      </c>
    </row>
    <row r="15" spans="1:9" ht="60" outlineLevel="1" x14ac:dyDescent="0.25">
      <c r="A15" s="82" t="s">
        <v>49</v>
      </c>
      <c r="B15" s="81" t="s">
        <v>46</v>
      </c>
      <c r="C15" s="94">
        <v>0</v>
      </c>
      <c r="D15" s="94">
        <v>0</v>
      </c>
      <c r="E15" s="86">
        <f>(IF(AND(D15=0,C15=0),1,IF(AND(D15=0,C15&gt;0),1.2,C15/D15)))</f>
        <v>1</v>
      </c>
      <c r="F15" s="87" t="s">
        <v>43</v>
      </c>
      <c r="G15" s="87"/>
      <c r="H15" s="79" t="s">
        <v>39</v>
      </c>
      <c r="I15" s="93" t="s">
        <v>44</v>
      </c>
    </row>
    <row r="16" spans="1:9" ht="60" outlineLevel="1" x14ac:dyDescent="0.25">
      <c r="A16" s="82" t="s">
        <v>50</v>
      </c>
      <c r="B16" s="81" t="s">
        <v>46</v>
      </c>
      <c r="C16" s="92">
        <v>0</v>
      </c>
      <c r="D16" s="92">
        <v>0</v>
      </c>
      <c r="E16" s="86">
        <f>(IF(AND(D16=0,C16=0),1,IF(AND(D16=0,C16&gt;0),1.2,C16/D16)))</f>
        <v>1</v>
      </c>
      <c r="F16" s="87" t="s">
        <v>43</v>
      </c>
      <c r="G16" s="87"/>
      <c r="H16" s="79" t="s">
        <v>39</v>
      </c>
      <c r="I16" s="95" t="s">
        <v>44</v>
      </c>
    </row>
    <row r="17" spans="1:10" ht="60" outlineLevel="1" x14ac:dyDescent="0.25">
      <c r="A17" s="82" t="s">
        <v>51</v>
      </c>
      <c r="B17" s="81" t="s">
        <v>46</v>
      </c>
      <c r="C17" s="92">
        <v>0</v>
      </c>
      <c r="D17" s="92">
        <v>0</v>
      </c>
      <c r="E17" s="86">
        <f>(IF(AND(D17=0,C17=0),1,IF(AND(D17=0,C17&gt;0),1.2,C17/D17)))</f>
        <v>1</v>
      </c>
      <c r="F17" s="87" t="s">
        <v>43</v>
      </c>
      <c r="G17" s="87"/>
      <c r="H17" s="79" t="s">
        <v>39</v>
      </c>
      <c r="I17" s="95" t="s">
        <v>44</v>
      </c>
    </row>
    <row r="18" spans="1:10" outlineLevel="1" x14ac:dyDescent="0.25">
      <c r="A18" s="82"/>
      <c r="B18" s="81"/>
      <c r="C18" s="83"/>
      <c r="D18" s="83"/>
      <c r="E18" s="90"/>
      <c r="F18" s="91"/>
      <c r="G18" s="91"/>
      <c r="H18" s="83"/>
      <c r="I18" s="81"/>
    </row>
    <row r="19" spans="1:10" ht="29.25" x14ac:dyDescent="0.25">
      <c r="A19" s="78" t="s">
        <v>52</v>
      </c>
      <c r="B19" s="81"/>
      <c r="C19" s="79" t="s">
        <v>39</v>
      </c>
      <c r="D19" s="79" t="s">
        <v>39</v>
      </c>
      <c r="E19" s="79" t="s">
        <v>39</v>
      </c>
      <c r="F19" s="80" t="s">
        <v>39</v>
      </c>
      <c r="G19" s="80"/>
      <c r="H19" s="96">
        <f>(H21+H22+H23)/3</f>
        <v>2</v>
      </c>
      <c r="I19" s="95"/>
    </row>
    <row r="20" spans="1:10" x14ac:dyDescent="0.25">
      <c r="A20" s="82" t="s">
        <v>53</v>
      </c>
      <c r="B20" s="81"/>
      <c r="C20" s="83"/>
      <c r="D20" s="83"/>
      <c r="E20" s="90"/>
      <c r="F20" s="84"/>
      <c r="G20" s="84"/>
      <c r="H20" s="83"/>
      <c r="I20" s="81"/>
    </row>
    <row r="21" spans="1:10" ht="30" x14ac:dyDescent="0.25">
      <c r="A21" s="82" t="s">
        <v>54</v>
      </c>
      <c r="B21" s="97" t="s">
        <v>55</v>
      </c>
      <c r="C21" s="98">
        <v>0</v>
      </c>
      <c r="D21" s="92">
        <v>0</v>
      </c>
      <c r="E21" s="86">
        <f>(IF(AND(D21=0,C21=0),1,IF(AND(D21=0,C21&gt;0),1.2,C21/D21)))</f>
        <v>1</v>
      </c>
      <c r="F21" s="87" t="s">
        <v>43</v>
      </c>
      <c r="G21" s="87"/>
      <c r="H21" s="88">
        <f>IF(E21&lt;80%,3,IF(E21&gt;120%,1,2))</f>
        <v>2</v>
      </c>
      <c r="I21" s="81"/>
    </row>
    <row r="22" spans="1:10" ht="30" x14ac:dyDescent="0.25">
      <c r="A22" s="82" t="s">
        <v>56</v>
      </c>
      <c r="B22" s="97" t="s">
        <v>55</v>
      </c>
      <c r="C22" s="98">
        <v>0</v>
      </c>
      <c r="D22" s="92">
        <v>0</v>
      </c>
      <c r="E22" s="86">
        <f>(IF(AND(D22=0,C22=0),1,IF(AND(D22=0,C22&gt;0),1.2,C22/D22)))</f>
        <v>1</v>
      </c>
      <c r="F22" s="87" t="s">
        <v>43</v>
      </c>
      <c r="G22" s="87"/>
      <c r="H22" s="88">
        <f>IF(E22&lt;80%,3,IF(E22&gt;120%,1,2))</f>
        <v>2</v>
      </c>
      <c r="I22" s="81"/>
    </row>
    <row r="23" spans="1:10" ht="30" x14ac:dyDescent="0.25">
      <c r="A23" s="82" t="s">
        <v>57</v>
      </c>
      <c r="B23" s="97" t="s">
        <v>55</v>
      </c>
      <c r="C23" s="98">
        <v>0</v>
      </c>
      <c r="D23" s="92">
        <v>0</v>
      </c>
      <c r="E23" s="86">
        <f>(IF(AND(D23=0,C23=0),1,IF(AND(D23=0,C23&gt;0),1.2,C23/D23)))</f>
        <v>1</v>
      </c>
      <c r="F23" s="87" t="s">
        <v>43</v>
      </c>
      <c r="G23" s="87"/>
      <c r="H23" s="88">
        <f>IF(E23&lt;80%,3,IF(E23&gt;120%,1,2))</f>
        <v>2</v>
      </c>
      <c r="I23" s="81"/>
      <c r="J23" s="99"/>
    </row>
    <row r="24" spans="1:10" x14ac:dyDescent="0.25">
      <c r="A24" s="82"/>
      <c r="B24" s="81"/>
      <c r="C24" s="100"/>
      <c r="D24" s="100"/>
      <c r="E24" s="90"/>
      <c r="F24" s="91"/>
      <c r="G24" s="91"/>
      <c r="H24" s="101"/>
      <c r="I24" s="81"/>
    </row>
    <row r="25" spans="1:10" ht="43.5" x14ac:dyDescent="0.25">
      <c r="A25" s="78" t="s">
        <v>58</v>
      </c>
      <c r="B25" s="97" t="s">
        <v>55</v>
      </c>
      <c r="C25" s="98">
        <v>1</v>
      </c>
      <c r="D25" s="92">
        <v>1</v>
      </c>
      <c r="E25" s="86">
        <f>(IF(AND(D25=0,C25=0),1,IF(AND(D25=0,C25&gt;0),1.2,C25/D25)))</f>
        <v>1</v>
      </c>
      <c r="F25" s="80" t="s">
        <v>43</v>
      </c>
      <c r="G25" s="80"/>
      <c r="H25" s="79">
        <f>IF(E25&lt;80%,3,IF(E25&gt;120%,1,2))</f>
        <v>2</v>
      </c>
      <c r="I25" s="81"/>
    </row>
    <row r="26" spans="1:10" ht="57.75" x14ac:dyDescent="0.25">
      <c r="A26" s="78" t="s">
        <v>59</v>
      </c>
      <c r="B26" s="97" t="s">
        <v>55</v>
      </c>
      <c r="C26" s="98">
        <v>1</v>
      </c>
      <c r="D26" s="92">
        <v>1</v>
      </c>
      <c r="E26" s="86">
        <f>(IF(AND(D26=0,C26=0),1,IF(AND(D26=0,C26&gt;0),1.2,C26/D26)))</f>
        <v>1</v>
      </c>
      <c r="F26" s="80" t="s">
        <v>43</v>
      </c>
      <c r="G26" s="80"/>
      <c r="H26" s="79">
        <f>IF(E26&lt;80%,3,IF(E26&gt;120%,1,2))</f>
        <v>2</v>
      </c>
      <c r="I26" s="81"/>
    </row>
    <row r="27" spans="1:10" ht="29.25" x14ac:dyDescent="0.25">
      <c r="A27" s="78" t="s">
        <v>60</v>
      </c>
      <c r="B27" s="81"/>
      <c r="C27" s="79" t="s">
        <v>39</v>
      </c>
      <c r="D27" s="79" t="s">
        <v>39</v>
      </c>
      <c r="E27" s="79" t="s">
        <v>39</v>
      </c>
      <c r="F27" s="80" t="s">
        <v>39</v>
      </c>
      <c r="G27" s="80"/>
      <c r="H27" s="79">
        <f>H28</f>
        <v>2</v>
      </c>
      <c r="I27" s="81"/>
    </row>
    <row r="28" spans="1:10" ht="60" x14ac:dyDescent="0.25">
      <c r="A28" s="82" t="s">
        <v>61</v>
      </c>
      <c r="B28" s="81" t="s">
        <v>42</v>
      </c>
      <c r="C28" s="102">
        <v>0</v>
      </c>
      <c r="D28" s="102">
        <v>0</v>
      </c>
      <c r="E28" s="86">
        <f>(IF(AND(D28=0,C28=0),1,IF(AND(D28=0,C28&gt;0),1.2,C28/D28)))</f>
        <v>1</v>
      </c>
      <c r="F28" s="80" t="s">
        <v>62</v>
      </c>
      <c r="G28" s="80"/>
      <c r="H28" s="88">
        <f>IF(E28&lt;80%,1,IF(E28&gt;120%,3,2))</f>
        <v>2</v>
      </c>
      <c r="I28" s="81" t="s">
        <v>63</v>
      </c>
    </row>
    <row r="29" spans="1:10" ht="43.5" x14ac:dyDescent="0.25">
      <c r="A29" s="78" t="s">
        <v>64</v>
      </c>
      <c r="B29" s="103"/>
      <c r="C29" s="79" t="s">
        <v>39</v>
      </c>
      <c r="D29" s="79" t="s">
        <v>39</v>
      </c>
      <c r="E29" s="79" t="s">
        <v>39</v>
      </c>
      <c r="F29" s="80" t="s">
        <v>39</v>
      </c>
      <c r="G29" s="80"/>
      <c r="H29" s="79">
        <f>(H31+H32)/2</f>
        <v>2</v>
      </c>
      <c r="I29" s="81"/>
    </row>
    <row r="30" spans="1:10" x14ac:dyDescent="0.25">
      <c r="A30" s="82" t="s">
        <v>53</v>
      </c>
      <c r="B30" s="81"/>
      <c r="C30" s="83"/>
      <c r="D30" s="83"/>
      <c r="E30" s="90"/>
      <c r="F30" s="84"/>
      <c r="G30" s="84"/>
      <c r="H30" s="83"/>
      <c r="I30" s="81"/>
    </row>
    <row r="31" spans="1:10" ht="45" x14ac:dyDescent="0.25">
      <c r="A31" s="82" t="s">
        <v>65</v>
      </c>
      <c r="B31" s="81" t="s">
        <v>42</v>
      </c>
      <c r="C31" s="102">
        <v>0</v>
      </c>
      <c r="D31" s="102">
        <v>0</v>
      </c>
      <c r="E31" s="86">
        <f>(IF(AND(D31=0,C31=0),1,IF(AND(D31=0,C31&gt;0),1.2,C31/D31)))</f>
        <v>1</v>
      </c>
      <c r="F31" s="80" t="s">
        <v>62</v>
      </c>
      <c r="G31" s="80"/>
      <c r="H31" s="88">
        <f>IF(E31&lt;80%,1,IF(E31&gt;120%,3,2))</f>
        <v>2</v>
      </c>
      <c r="I31" s="81" t="s">
        <v>63</v>
      </c>
    </row>
    <row r="32" spans="1:10" ht="60" x14ac:dyDescent="0.25">
      <c r="A32" s="82" t="s">
        <v>66</v>
      </c>
      <c r="B32" s="81" t="s">
        <v>42</v>
      </c>
      <c r="C32" s="104">
        <v>0</v>
      </c>
      <c r="D32" s="104">
        <v>0</v>
      </c>
      <c r="E32" s="86">
        <f>(IF(AND(D32=0,C32=0),1,IF(AND(D32=0,C32&gt;0),1.2,C32/D32)))</f>
        <v>1</v>
      </c>
      <c r="F32" s="80" t="s">
        <v>62</v>
      </c>
      <c r="G32" s="80"/>
      <c r="H32" s="88">
        <f>IF(E32&lt;80%,1,IF(E32&gt;120%,3,2))</f>
        <v>2</v>
      </c>
      <c r="I32" s="81" t="s">
        <v>63</v>
      </c>
    </row>
    <row r="33" spans="1:9" x14ac:dyDescent="0.25">
      <c r="A33" s="82"/>
      <c r="B33" s="81"/>
      <c r="C33" s="83"/>
      <c r="D33" s="83"/>
      <c r="E33" s="105"/>
      <c r="F33" s="84"/>
      <c r="G33" s="84"/>
      <c r="H33" s="83"/>
      <c r="I33" s="81"/>
    </row>
    <row r="34" spans="1:9" ht="31.5" x14ac:dyDescent="0.25">
      <c r="A34" s="106" t="s">
        <v>67</v>
      </c>
      <c r="B34" s="107" t="s">
        <v>39</v>
      </c>
      <c r="C34" s="108" t="s">
        <v>39</v>
      </c>
      <c r="D34" s="108" t="s">
        <v>39</v>
      </c>
      <c r="E34" s="108" t="s">
        <v>39</v>
      </c>
      <c r="F34" s="109" t="s">
        <v>39</v>
      </c>
      <c r="G34" s="109"/>
      <c r="H34" s="110">
        <f>(H9+H19+H25+H26+H27+H29)/6</f>
        <v>2</v>
      </c>
      <c r="I34" s="81"/>
    </row>
    <row r="35" spans="1:9" ht="15.75" x14ac:dyDescent="0.25">
      <c r="A35" s="111"/>
      <c r="B35" s="112"/>
      <c r="C35" s="113"/>
      <c r="D35" s="113"/>
      <c r="E35" s="113"/>
      <c r="F35" s="113"/>
      <c r="G35" s="113"/>
      <c r="H35" s="114"/>
      <c r="I35" s="115"/>
    </row>
    <row r="36" spans="1:9" ht="15.75" x14ac:dyDescent="0.25">
      <c r="A36" s="31" t="s">
        <v>18</v>
      </c>
      <c r="B36" s="31"/>
      <c r="C36" s="32" t="s">
        <v>19</v>
      </c>
      <c r="D36" s="32"/>
      <c r="E36" s="32"/>
      <c r="F36" s="116"/>
      <c r="G36" s="116"/>
      <c r="H36" s="117"/>
      <c r="I36" s="115"/>
    </row>
    <row r="37" spans="1:9" ht="15.75" x14ac:dyDescent="0.25">
      <c r="A37" s="111"/>
      <c r="B37" s="112"/>
      <c r="C37" s="113"/>
      <c r="D37" s="113"/>
      <c r="E37" s="113"/>
      <c r="F37" s="113"/>
      <c r="G37" s="113"/>
      <c r="H37" s="114"/>
      <c r="I37" s="115"/>
    </row>
    <row r="39" spans="1:9" x14ac:dyDescent="0.25">
      <c r="A39" s="118"/>
      <c r="B39" s="118"/>
      <c r="C39" s="119"/>
      <c r="D39" s="119"/>
      <c r="E39" s="119"/>
      <c r="F39" s="120"/>
      <c r="G39" s="120"/>
      <c r="H39" s="120"/>
    </row>
    <row r="40" spans="1:9" x14ac:dyDescent="0.25">
      <c r="A40" s="118"/>
      <c r="B40" s="118"/>
      <c r="C40" s="118"/>
      <c r="D40" s="118"/>
      <c r="E40" s="118"/>
      <c r="F40" s="121"/>
      <c r="G40" s="121"/>
      <c r="H40" s="121"/>
    </row>
    <row r="41" spans="1:9" x14ac:dyDescent="0.25">
      <c r="F41" s="122"/>
      <c r="G41" s="122"/>
      <c r="H41" s="122"/>
    </row>
  </sheetData>
  <protectedRanges>
    <protectedRange sqref="H31:H32 C11 C14:C17 C21:C23 H21:H23 C25:C26 H25:H26 C28 H28 C31:C32 H11:H12" name="Диапазон1_1"/>
  </protectedRanges>
  <mergeCells count="42">
    <mergeCell ref="C39:E39"/>
    <mergeCell ref="F39:H39"/>
    <mergeCell ref="F41:H41"/>
    <mergeCell ref="F31:G31"/>
    <mergeCell ref="F32:G32"/>
    <mergeCell ref="F33:G33"/>
    <mergeCell ref="F34:G34"/>
    <mergeCell ref="A36:B36"/>
    <mergeCell ref="C36:E36"/>
    <mergeCell ref="F25:G25"/>
    <mergeCell ref="F26:G26"/>
    <mergeCell ref="F27:G27"/>
    <mergeCell ref="F28:G28"/>
    <mergeCell ref="F29:G29"/>
    <mergeCell ref="F30:G30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I6:I7"/>
    <mergeCell ref="F8:G8"/>
    <mergeCell ref="F9:G9"/>
    <mergeCell ref="F10:G10"/>
    <mergeCell ref="F11:G11"/>
    <mergeCell ref="F12:G12"/>
    <mergeCell ref="A1:H1"/>
    <mergeCell ref="A2:H2"/>
    <mergeCell ref="A3:H3"/>
    <mergeCell ref="A6:A7"/>
    <mergeCell ref="B6:B7"/>
    <mergeCell ref="C6:D6"/>
    <mergeCell ref="E6:E7"/>
    <mergeCell ref="F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workbookViewId="0">
      <selection sqref="A1:XFD1048576"/>
    </sheetView>
  </sheetViews>
  <sheetFormatPr defaultColWidth="0.85546875" defaultRowHeight="15" x14ac:dyDescent="0.25"/>
  <cols>
    <col min="1" max="1" width="0.85546875" style="24"/>
    <col min="2" max="2" width="103.42578125" style="24" customWidth="1"/>
    <col min="3" max="3" width="3" style="24" hidden="1" customWidth="1"/>
    <col min="4" max="4" width="11.28515625" style="24" customWidth="1"/>
    <col min="5" max="5" width="10.5703125" style="24" customWidth="1"/>
    <col min="6" max="6" width="14.140625" style="24" customWidth="1"/>
    <col min="7" max="7" width="12.140625" style="24" customWidth="1"/>
    <col min="8" max="8" width="14.85546875" style="24" customWidth="1"/>
    <col min="9" max="9" width="15.28515625" style="24" hidden="1" customWidth="1"/>
    <col min="10" max="38" width="15.140625" style="24" customWidth="1"/>
    <col min="39" max="16384" width="0.85546875" style="24"/>
  </cols>
  <sheetData>
    <row r="3" spans="1:9" ht="15.75" x14ac:dyDescent="0.25">
      <c r="A3" s="123" t="s">
        <v>68</v>
      </c>
      <c r="B3" s="123"/>
      <c r="C3" s="123"/>
      <c r="D3" s="123"/>
      <c r="E3" s="123"/>
      <c r="F3" s="123"/>
      <c r="G3" s="123"/>
      <c r="H3" s="123"/>
    </row>
    <row r="4" spans="1:9" s="65" customFormat="1" ht="15.75" x14ac:dyDescent="0.25">
      <c r="B4" s="63" t="str">
        <f>'[1]Инф-я'!C9</f>
        <v>Открытое акционерное общество Владимирский завод прецензионного оборудования "Техника"</v>
      </c>
      <c r="C4" s="63"/>
      <c r="D4" s="63"/>
      <c r="E4" s="63"/>
      <c r="F4" s="63"/>
      <c r="G4" s="63"/>
      <c r="H4" s="63"/>
      <c r="I4" s="63"/>
    </row>
    <row r="5" spans="1:9" s="67" customFormat="1" ht="12" x14ac:dyDescent="0.25">
      <c r="B5" s="40" t="s">
        <v>1</v>
      </c>
      <c r="C5" s="40"/>
      <c r="D5" s="40"/>
      <c r="E5" s="40"/>
      <c r="F5" s="40"/>
      <c r="G5" s="40"/>
      <c r="H5" s="40"/>
      <c r="I5" s="40"/>
    </row>
    <row r="7" spans="1:9" s="71" customFormat="1" x14ac:dyDescent="0.25">
      <c r="A7" s="69" t="s">
        <v>69</v>
      </c>
      <c r="B7" s="69"/>
      <c r="C7" s="70" t="s">
        <v>30</v>
      </c>
      <c r="D7" s="124" t="s">
        <v>31</v>
      </c>
      <c r="E7" s="125"/>
      <c r="F7" s="126" t="s">
        <v>32</v>
      </c>
      <c r="G7" s="126" t="s">
        <v>33</v>
      </c>
      <c r="H7" s="69" t="s">
        <v>34</v>
      </c>
      <c r="I7" s="70" t="s">
        <v>35</v>
      </c>
    </row>
    <row r="8" spans="1:9" s="71" customFormat="1" ht="42.75" x14ac:dyDescent="0.25">
      <c r="A8" s="69"/>
      <c r="B8" s="69"/>
      <c r="C8" s="72"/>
      <c r="D8" s="127" t="s">
        <v>36</v>
      </c>
      <c r="E8" s="127" t="s">
        <v>37</v>
      </c>
      <c r="F8" s="128"/>
      <c r="G8" s="128"/>
      <c r="H8" s="69"/>
      <c r="I8" s="74"/>
    </row>
    <row r="9" spans="1:9" s="77" customFormat="1" x14ac:dyDescent="0.25">
      <c r="A9" s="76">
        <v>1</v>
      </c>
      <c r="B9" s="76"/>
      <c r="C9" s="75"/>
      <c r="D9" s="129">
        <v>2</v>
      </c>
      <c r="E9" s="129">
        <v>3</v>
      </c>
      <c r="F9" s="129">
        <v>4</v>
      </c>
      <c r="G9" s="129">
        <v>5</v>
      </c>
      <c r="H9" s="75">
        <v>6</v>
      </c>
      <c r="I9" s="130"/>
    </row>
    <row r="10" spans="1:9" ht="57.75" x14ac:dyDescent="0.25">
      <c r="A10" s="78"/>
      <c r="B10" s="78" t="s">
        <v>70</v>
      </c>
      <c r="C10" s="81"/>
      <c r="D10" s="131" t="s">
        <v>39</v>
      </c>
      <c r="E10" s="131" t="s">
        <v>39</v>
      </c>
      <c r="F10" s="131" t="s">
        <v>39</v>
      </c>
      <c r="G10" s="131" t="s">
        <v>39</v>
      </c>
      <c r="H10" s="79">
        <f>(H12+H13)/2</f>
        <v>1</v>
      </c>
      <c r="I10" s="81"/>
    </row>
    <row r="11" spans="1:9" x14ac:dyDescent="0.25">
      <c r="A11" s="132"/>
      <c r="B11" s="82" t="s">
        <v>40</v>
      </c>
      <c r="C11" s="81"/>
      <c r="D11" s="133"/>
      <c r="E11" s="133"/>
      <c r="F11" s="133"/>
      <c r="G11" s="133"/>
      <c r="H11" s="83"/>
      <c r="I11" s="81"/>
    </row>
    <row r="12" spans="1:9" ht="57" x14ac:dyDescent="0.25">
      <c r="A12" s="132"/>
      <c r="B12" s="82" t="s">
        <v>71</v>
      </c>
      <c r="C12" s="73" t="s">
        <v>72</v>
      </c>
      <c r="D12" s="134">
        <v>0</v>
      </c>
      <c r="E12" s="134">
        <v>30</v>
      </c>
      <c r="F12" s="135">
        <f>(IF(AND(E12=0,D12=0),1,IF(AND(E12=0,D12&gt;0),1.2,D12/E12)))</f>
        <v>0</v>
      </c>
      <c r="G12" s="136" t="s">
        <v>62</v>
      </c>
      <c r="H12" s="88">
        <f>IF(F12&lt;80%,1,IF(F12&gt;120%,3,2))</f>
        <v>1</v>
      </c>
      <c r="I12" s="81" t="s">
        <v>73</v>
      </c>
    </row>
    <row r="13" spans="1:9" ht="57" x14ac:dyDescent="0.25">
      <c r="A13" s="132"/>
      <c r="B13" s="82" t="s">
        <v>74</v>
      </c>
      <c r="C13" s="73" t="s">
        <v>72</v>
      </c>
      <c r="D13" s="134">
        <v>0</v>
      </c>
      <c r="E13" s="134">
        <v>30</v>
      </c>
      <c r="F13" s="135">
        <f>(IF(AND(E13=0,D13=0),1,IF(AND(E13=0,D13&gt;0),1.2,D13/E13)))</f>
        <v>0</v>
      </c>
      <c r="G13" s="136" t="s">
        <v>62</v>
      </c>
      <c r="H13" s="88">
        <f>IF(F13&lt;80%,1,IF(F13&gt;120%,3,2))</f>
        <v>1</v>
      </c>
      <c r="I13" s="81" t="s">
        <v>73</v>
      </c>
    </row>
    <row r="14" spans="1:9" ht="29.25" x14ac:dyDescent="0.25">
      <c r="A14" s="132"/>
      <c r="B14" s="137" t="s">
        <v>75</v>
      </c>
      <c r="C14" s="138"/>
      <c r="D14" s="139" t="s">
        <v>39</v>
      </c>
      <c r="E14" s="139" t="s">
        <v>39</v>
      </c>
      <c r="F14" s="139" t="s">
        <v>39</v>
      </c>
      <c r="G14" s="139" t="s">
        <v>39</v>
      </c>
      <c r="H14" s="140">
        <f>(H16+H17+H20)/3</f>
        <v>0.33333333333333331</v>
      </c>
      <c r="I14" s="141" t="s">
        <v>76</v>
      </c>
    </row>
    <row r="15" spans="1:9" x14ac:dyDescent="0.25">
      <c r="A15" s="132"/>
      <c r="B15" s="142" t="s">
        <v>53</v>
      </c>
      <c r="C15" s="138"/>
      <c r="D15" s="143"/>
      <c r="E15" s="143"/>
      <c r="F15" s="144"/>
      <c r="G15" s="143"/>
      <c r="H15" s="145"/>
      <c r="I15" s="141"/>
    </row>
    <row r="16" spans="1:9" ht="57" x14ac:dyDescent="0.25">
      <c r="A16" s="132"/>
      <c r="B16" s="142" t="s">
        <v>77</v>
      </c>
      <c r="C16" s="146" t="s">
        <v>72</v>
      </c>
      <c r="D16" s="134">
        <v>0</v>
      </c>
      <c r="E16" s="134">
        <v>30</v>
      </c>
      <c r="F16" s="135">
        <f t="shared" ref="F16:F26" si="0">(IF(AND(E16=0,D16=0),1,IF(AND(E16=0,D16&gt;0),1.2,D16/E16)))</f>
        <v>0</v>
      </c>
      <c r="G16" s="136" t="s">
        <v>62</v>
      </c>
      <c r="H16" s="88">
        <f>IF(F16&lt;80%,0.25,IF(F16&gt;120%,0.75,0.5))</f>
        <v>0.25</v>
      </c>
      <c r="I16" s="141"/>
    </row>
    <row r="17" spans="1:9" ht="57" x14ac:dyDescent="0.25">
      <c r="A17" s="132"/>
      <c r="B17" s="142" t="s">
        <v>78</v>
      </c>
      <c r="C17" s="146" t="s">
        <v>72</v>
      </c>
      <c r="D17" s="147">
        <f>(D18+D19)/2</f>
        <v>0</v>
      </c>
      <c r="E17" s="147">
        <f>(E18+E19)/2</f>
        <v>20</v>
      </c>
      <c r="F17" s="135">
        <f t="shared" si="0"/>
        <v>0</v>
      </c>
      <c r="G17" s="136" t="s">
        <v>62</v>
      </c>
      <c r="H17" s="88">
        <f>IF(F17&lt;80%,0.25,IF(F17&gt;120%,0.75,0.5))</f>
        <v>0.25</v>
      </c>
      <c r="I17" s="141"/>
    </row>
    <row r="18" spans="1:9" ht="57" x14ac:dyDescent="0.25">
      <c r="A18" s="132"/>
      <c r="B18" s="142" t="s">
        <v>79</v>
      </c>
      <c r="C18" s="146" t="s">
        <v>72</v>
      </c>
      <c r="D18" s="148">
        <v>0</v>
      </c>
      <c r="E18" s="148">
        <v>20</v>
      </c>
      <c r="F18" s="135">
        <f t="shared" si="0"/>
        <v>0</v>
      </c>
      <c r="G18" s="139" t="s">
        <v>39</v>
      </c>
      <c r="H18" s="79" t="s">
        <v>39</v>
      </c>
      <c r="I18" s="141"/>
    </row>
    <row r="19" spans="1:9" ht="57" x14ac:dyDescent="0.25">
      <c r="A19" s="132"/>
      <c r="B19" s="142" t="s">
        <v>80</v>
      </c>
      <c r="C19" s="146" t="s">
        <v>72</v>
      </c>
      <c r="D19" s="148">
        <v>0</v>
      </c>
      <c r="E19" s="148">
        <v>20</v>
      </c>
      <c r="F19" s="135">
        <f t="shared" si="0"/>
        <v>0</v>
      </c>
      <c r="G19" s="139" t="s">
        <v>39</v>
      </c>
      <c r="H19" s="79" t="s">
        <v>39</v>
      </c>
      <c r="I19" s="141"/>
    </row>
    <row r="20" spans="1:9" ht="60" x14ac:dyDescent="0.25">
      <c r="A20" s="132"/>
      <c r="B20" s="142" t="s">
        <v>81</v>
      </c>
      <c r="C20" s="146" t="s">
        <v>42</v>
      </c>
      <c r="D20" s="104">
        <v>0</v>
      </c>
      <c r="E20" s="104">
        <v>0</v>
      </c>
      <c r="F20" s="135">
        <f t="shared" si="0"/>
        <v>1</v>
      </c>
      <c r="G20" s="136" t="s">
        <v>62</v>
      </c>
      <c r="H20" s="88">
        <f>IF(F20&lt;80%,0.25,IF(F20&gt;120%,0.75,0.5))</f>
        <v>0.5</v>
      </c>
      <c r="I20" s="141"/>
    </row>
    <row r="21" spans="1:9" ht="29.25" x14ac:dyDescent="0.25">
      <c r="A21" s="132"/>
      <c r="B21" s="78" t="s">
        <v>82</v>
      </c>
      <c r="C21" s="73"/>
      <c r="D21" s="139" t="s">
        <v>39</v>
      </c>
      <c r="E21" s="139" t="s">
        <v>39</v>
      </c>
      <c r="F21" s="139" t="s">
        <v>39</v>
      </c>
      <c r="G21" s="139" t="s">
        <v>39</v>
      </c>
      <c r="H21" s="79">
        <f>H22</f>
        <v>0.2</v>
      </c>
      <c r="I21" s="81"/>
    </row>
    <row r="22" spans="1:9" ht="75" x14ac:dyDescent="0.25">
      <c r="A22" s="132"/>
      <c r="B22" s="82" t="s">
        <v>83</v>
      </c>
      <c r="C22" s="73" t="s">
        <v>42</v>
      </c>
      <c r="D22" s="104">
        <v>0</v>
      </c>
      <c r="E22" s="104">
        <v>0</v>
      </c>
      <c r="F22" s="135">
        <f t="shared" si="0"/>
        <v>1</v>
      </c>
      <c r="G22" s="139" t="s">
        <v>62</v>
      </c>
      <c r="H22" s="88">
        <f>IF(F22&lt;80%,0.1,IF(F22&gt;120%,0.3,0.2))</f>
        <v>0.2</v>
      </c>
      <c r="I22" s="81" t="s">
        <v>84</v>
      </c>
    </row>
    <row r="23" spans="1:9" ht="29.25" x14ac:dyDescent="0.25">
      <c r="A23" s="132"/>
      <c r="B23" s="78" t="s">
        <v>85</v>
      </c>
      <c r="C23" s="73"/>
      <c r="D23" s="139" t="s">
        <v>39</v>
      </c>
      <c r="E23" s="139" t="s">
        <v>39</v>
      </c>
      <c r="F23" s="139" t="s">
        <v>39</v>
      </c>
      <c r="G23" s="139" t="s">
        <v>39</v>
      </c>
      <c r="H23" s="79">
        <f>H24</f>
        <v>0.2</v>
      </c>
      <c r="I23" s="81"/>
    </row>
    <row r="24" spans="1:9" ht="45" x14ac:dyDescent="0.25">
      <c r="A24" s="132"/>
      <c r="B24" s="82" t="s">
        <v>86</v>
      </c>
      <c r="C24" s="73" t="s">
        <v>42</v>
      </c>
      <c r="D24" s="104">
        <v>0</v>
      </c>
      <c r="E24" s="104">
        <v>0</v>
      </c>
      <c r="F24" s="135">
        <f t="shared" si="0"/>
        <v>1</v>
      </c>
      <c r="G24" s="139" t="s">
        <v>62</v>
      </c>
      <c r="H24" s="88">
        <f>IF(F24&lt;80%,0.1,IF(F24&gt;120%,0.3,0.2))</f>
        <v>0.2</v>
      </c>
      <c r="I24" s="81" t="s">
        <v>73</v>
      </c>
    </row>
    <row r="25" spans="1:9" ht="29.25" x14ac:dyDescent="0.25">
      <c r="A25" s="132"/>
      <c r="B25" s="78" t="s">
        <v>87</v>
      </c>
      <c r="C25" s="73"/>
      <c r="D25" s="139" t="s">
        <v>39</v>
      </c>
      <c r="E25" s="139" t="s">
        <v>39</v>
      </c>
      <c r="F25" s="139" t="s">
        <v>39</v>
      </c>
      <c r="G25" s="139" t="s">
        <v>39</v>
      </c>
      <c r="H25" s="79">
        <f>H26</f>
        <v>0.5</v>
      </c>
      <c r="I25" s="81"/>
    </row>
    <row r="26" spans="1:9" ht="45" x14ac:dyDescent="0.25">
      <c r="A26" s="132"/>
      <c r="B26" s="82" t="s">
        <v>88</v>
      </c>
      <c r="C26" s="73" t="s">
        <v>42</v>
      </c>
      <c r="D26" s="104">
        <v>0</v>
      </c>
      <c r="E26" s="104">
        <v>0</v>
      </c>
      <c r="F26" s="135">
        <f t="shared" si="0"/>
        <v>1</v>
      </c>
      <c r="G26" s="139" t="s">
        <v>62</v>
      </c>
      <c r="H26" s="88">
        <f>IF(F26&lt;80%,0.25,IF(F26&gt;120%,0.75,0.5))</f>
        <v>0.5</v>
      </c>
      <c r="I26" s="81" t="s">
        <v>73</v>
      </c>
    </row>
    <row r="27" spans="1:9" ht="29.25" x14ac:dyDescent="0.25">
      <c r="A27" s="132"/>
      <c r="B27" s="78" t="s">
        <v>89</v>
      </c>
      <c r="C27" s="81"/>
      <c r="D27" s="139" t="s">
        <v>39</v>
      </c>
      <c r="E27" s="139" t="str">
        <f t="shared" ref="E27" si="1">D27</f>
        <v>-</v>
      </c>
      <c r="F27" s="149" t="str">
        <f>E27</f>
        <v>-</v>
      </c>
      <c r="G27" s="139" t="s">
        <v>39</v>
      </c>
      <c r="H27" s="79">
        <f>(H29+H30)/2</f>
        <v>0.5</v>
      </c>
      <c r="I27" s="81"/>
    </row>
    <row r="28" spans="1:9" x14ac:dyDescent="0.25">
      <c r="A28" s="132"/>
      <c r="B28" s="82" t="s">
        <v>53</v>
      </c>
      <c r="C28" s="81"/>
      <c r="D28" s="150"/>
      <c r="E28" s="150"/>
      <c r="F28" s="144"/>
      <c r="G28" s="133"/>
      <c r="H28" s="83"/>
      <c r="I28" s="81"/>
    </row>
    <row r="29" spans="1:9" ht="165.75" x14ac:dyDescent="0.25">
      <c r="A29" s="132"/>
      <c r="B29" s="82" t="s">
        <v>90</v>
      </c>
      <c r="C29" s="151" t="s">
        <v>55</v>
      </c>
      <c r="D29" s="134">
        <v>0</v>
      </c>
      <c r="E29" s="134">
        <v>0</v>
      </c>
      <c r="F29" s="135">
        <f>(IF(AND(E29=0,D29=0),1,IF(AND(E29=0,D29&gt;0),1.2,D29/E29)))</f>
        <v>1</v>
      </c>
      <c r="G29" s="136" t="s">
        <v>43</v>
      </c>
      <c r="H29" s="88">
        <f>IF(F29&lt;80%,0.75,IF(F29&gt;120%,0.25,0.5))</f>
        <v>0.5</v>
      </c>
      <c r="I29" s="81"/>
    </row>
    <row r="30" spans="1:9" ht="45" x14ac:dyDescent="0.25">
      <c r="A30" s="132"/>
      <c r="B30" s="82" t="s">
        <v>91</v>
      </c>
      <c r="C30" s="73" t="s">
        <v>42</v>
      </c>
      <c r="D30" s="104">
        <v>0</v>
      </c>
      <c r="E30" s="104">
        <v>0</v>
      </c>
      <c r="F30" s="135">
        <f>(IF(AND(E30=0,D30=0),1,IF(AND(E30=0,D30&gt;0),1.2,D30/E30)))</f>
        <v>1</v>
      </c>
      <c r="G30" s="136" t="s">
        <v>62</v>
      </c>
      <c r="H30" s="88">
        <f>IF(F30&lt;80%,0.25,IF(F30&gt;120%,0.75,0.5))</f>
        <v>0.5</v>
      </c>
      <c r="I30" s="81" t="s">
        <v>84</v>
      </c>
    </row>
    <row r="31" spans="1:9" ht="29.25" x14ac:dyDescent="0.25">
      <c r="A31" s="132"/>
      <c r="B31" s="78" t="s">
        <v>92</v>
      </c>
      <c r="C31" s="73"/>
      <c r="D31" s="104">
        <v>0</v>
      </c>
      <c r="E31" s="104">
        <v>0</v>
      </c>
      <c r="F31" s="135">
        <f>(IF(AND(E31=0,D31=0),1,IF(AND(E31=0,D31&gt;0),1.2,D31/E31)))</f>
        <v>1</v>
      </c>
      <c r="G31" s="139" t="s">
        <v>62</v>
      </c>
      <c r="H31" s="79">
        <f>H32</f>
        <v>0.2</v>
      </c>
      <c r="I31" s="81"/>
    </row>
    <row r="32" spans="1:9" ht="45" x14ac:dyDescent="0.25">
      <c r="A32" s="132"/>
      <c r="B32" s="82" t="s">
        <v>93</v>
      </c>
      <c r="C32" s="73" t="s">
        <v>42</v>
      </c>
      <c r="D32" s="104">
        <v>0</v>
      </c>
      <c r="E32" s="104">
        <v>0</v>
      </c>
      <c r="F32" s="135">
        <f>(IF(AND(E32=0,D32=0),1,IF(AND(E32=0,D32&gt;0),1.2,D32/E32)))</f>
        <v>1</v>
      </c>
      <c r="G32" s="139" t="s">
        <v>62</v>
      </c>
      <c r="H32" s="88">
        <f>IF(F32&lt;80%,0.1,IF(F32&gt;120%,0.3,0.2))</f>
        <v>0.2</v>
      </c>
      <c r="I32" s="81" t="s">
        <v>73</v>
      </c>
    </row>
    <row r="33" spans="1:9" x14ac:dyDescent="0.25">
      <c r="A33" s="132"/>
      <c r="B33" s="82"/>
      <c r="C33" s="103"/>
      <c r="D33" s="150"/>
      <c r="E33" s="150"/>
      <c r="F33" s="152"/>
      <c r="G33" s="150"/>
      <c r="H33" s="101"/>
      <c r="I33" s="81"/>
    </row>
    <row r="34" spans="1:9" ht="31.5" x14ac:dyDescent="0.25">
      <c r="A34" s="132"/>
      <c r="B34" s="106" t="s">
        <v>94</v>
      </c>
      <c r="C34" s="153" t="s">
        <v>39</v>
      </c>
      <c r="D34" s="154" t="s">
        <v>39</v>
      </c>
      <c r="E34" s="154" t="s">
        <v>39</v>
      </c>
      <c r="F34" s="155" t="s">
        <v>39</v>
      </c>
      <c r="G34" s="154" t="s">
        <v>39</v>
      </c>
      <c r="H34" s="156">
        <f>(H10+H14+H21+H23+H25+H27+H31)/7</f>
        <v>0.41904761904761906</v>
      </c>
      <c r="I34" s="81"/>
    </row>
    <row r="36" spans="1:9" ht="15.75" x14ac:dyDescent="0.25">
      <c r="B36" s="31" t="s">
        <v>18</v>
      </c>
      <c r="C36" s="31"/>
      <c r="D36" s="32" t="s">
        <v>19</v>
      </c>
      <c r="E36" s="32"/>
      <c r="F36" s="32"/>
    </row>
    <row r="38" spans="1:9" x14ac:dyDescent="0.25">
      <c r="B38" s="118"/>
      <c r="C38" s="118"/>
      <c r="D38" s="119"/>
      <c r="E38" s="119"/>
      <c r="F38" s="119"/>
      <c r="G38" s="120"/>
      <c r="H38" s="120"/>
      <c r="I38" s="120"/>
    </row>
    <row r="39" spans="1:9" x14ac:dyDescent="0.25">
      <c r="B39" s="118"/>
      <c r="C39" s="118"/>
      <c r="D39" s="118"/>
      <c r="E39" s="118"/>
      <c r="F39" s="118"/>
      <c r="G39" s="121"/>
      <c r="H39" s="121"/>
      <c r="I39" s="121"/>
    </row>
    <row r="40" spans="1:9" x14ac:dyDescent="0.25">
      <c r="G40" s="157"/>
      <c r="H40" s="157"/>
      <c r="I40" s="157"/>
    </row>
  </sheetData>
  <protectedRanges>
    <protectedRange sqref="D12:D13 H12:H13 D16 H16:H17 H20 H22 D18:D20 H24 H26 D29:D32 H29:H30 H32 B4:I4 D22 D24 D26" name="Диапазон1"/>
  </protectedRanges>
  <mergeCells count="17">
    <mergeCell ref="G40:I40"/>
    <mergeCell ref="A9:B9"/>
    <mergeCell ref="I14:I20"/>
    <mergeCell ref="B36:C36"/>
    <mergeCell ref="D36:F36"/>
    <mergeCell ref="D38:F38"/>
    <mergeCell ref="G38:I38"/>
    <mergeCell ref="A3:H3"/>
    <mergeCell ref="B4:I4"/>
    <mergeCell ref="B5:I5"/>
    <mergeCell ref="A7:B8"/>
    <mergeCell ref="C7:C8"/>
    <mergeCell ref="D7:E7"/>
    <mergeCell ref="F7:F8"/>
    <mergeCell ref="G7:G8"/>
    <mergeCell ref="H7:H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workbookViewId="0">
      <selection activeCell="M10" sqref="M10"/>
    </sheetView>
  </sheetViews>
  <sheetFormatPr defaultColWidth="0.85546875" defaultRowHeight="15" x14ac:dyDescent="0.25"/>
  <cols>
    <col min="1" max="1" width="87.42578125" style="24" customWidth="1"/>
    <col min="2" max="2" width="12.7109375" style="24" hidden="1" customWidth="1"/>
    <col min="3" max="3" width="12" style="24" customWidth="1"/>
    <col min="4" max="4" width="11.7109375" style="24" customWidth="1"/>
    <col min="5" max="5" width="11.5703125" style="24" customWidth="1"/>
    <col min="6" max="6" width="12.28515625" style="24" customWidth="1"/>
    <col min="7" max="7" width="4.42578125" style="24" hidden="1" customWidth="1"/>
    <col min="8" max="8" width="13.42578125" style="24" customWidth="1"/>
    <col min="9" max="9" width="14.7109375" style="24" hidden="1" customWidth="1"/>
    <col min="10" max="37" width="15.140625" style="24" customWidth="1"/>
    <col min="38" max="16384" width="0.85546875" style="24"/>
  </cols>
  <sheetData>
    <row r="3" spans="1:9" ht="15.75" customHeight="1" x14ac:dyDescent="0.25">
      <c r="A3" s="123" t="s">
        <v>95</v>
      </c>
      <c r="B3" s="123"/>
      <c r="C3" s="123"/>
      <c r="D3" s="123"/>
      <c r="E3" s="123"/>
      <c r="F3" s="123"/>
      <c r="G3" s="123"/>
      <c r="H3" s="123"/>
    </row>
    <row r="4" spans="1:9" s="65" customFormat="1" ht="15.75" x14ac:dyDescent="0.25">
      <c r="A4" s="63" t="str">
        <f>'[1]Инф-я'!C9</f>
        <v>Открытое акционерное общество Владимирский завод прецензионного оборудования "Техника"</v>
      </c>
      <c r="B4" s="63"/>
      <c r="C4" s="63"/>
      <c r="D4" s="63"/>
      <c r="E4" s="63"/>
      <c r="F4" s="63"/>
      <c r="G4" s="63"/>
      <c r="H4" s="63"/>
      <c r="I4" s="158"/>
    </row>
    <row r="5" spans="1:9" s="67" customFormat="1" ht="12" x14ac:dyDescent="0.25">
      <c r="A5" s="159" t="s">
        <v>1</v>
      </c>
      <c r="B5" s="159"/>
      <c r="C5" s="159"/>
      <c r="D5" s="159"/>
      <c r="E5" s="159"/>
      <c r="F5" s="159"/>
      <c r="G5" s="159"/>
      <c r="H5" s="159"/>
      <c r="I5" s="11"/>
    </row>
    <row r="7" spans="1:9" s="71" customFormat="1" x14ac:dyDescent="0.25">
      <c r="A7" s="70" t="s">
        <v>69</v>
      </c>
      <c r="B7" s="70" t="s">
        <v>30</v>
      </c>
      <c r="C7" s="124" t="s">
        <v>31</v>
      </c>
      <c r="D7" s="125"/>
      <c r="E7" s="126" t="s">
        <v>32</v>
      </c>
      <c r="F7" s="126" t="s">
        <v>33</v>
      </c>
      <c r="G7" s="160"/>
      <c r="H7" s="69" t="s">
        <v>34</v>
      </c>
      <c r="I7" s="70" t="s">
        <v>35</v>
      </c>
    </row>
    <row r="8" spans="1:9" s="71" customFormat="1" ht="42.75" x14ac:dyDescent="0.25">
      <c r="A8" s="72"/>
      <c r="B8" s="72"/>
      <c r="C8" s="127" t="s">
        <v>36</v>
      </c>
      <c r="D8" s="127" t="s">
        <v>37</v>
      </c>
      <c r="E8" s="128"/>
      <c r="F8" s="128"/>
      <c r="G8" s="161"/>
      <c r="H8" s="69"/>
      <c r="I8" s="72"/>
    </row>
    <row r="9" spans="1:9" s="77" customFormat="1" x14ac:dyDescent="0.25">
      <c r="A9" s="75"/>
      <c r="B9" s="75"/>
      <c r="C9" s="129">
        <v>2</v>
      </c>
      <c r="D9" s="129">
        <v>3</v>
      </c>
      <c r="E9" s="129">
        <v>4</v>
      </c>
      <c r="F9" s="129">
        <v>5</v>
      </c>
      <c r="G9" s="129"/>
      <c r="H9" s="75">
        <v>6</v>
      </c>
      <c r="I9" s="130"/>
    </row>
    <row r="10" spans="1:9" ht="43.5" x14ac:dyDescent="0.25">
      <c r="A10" s="78" t="s">
        <v>96</v>
      </c>
      <c r="B10" s="151" t="s">
        <v>55</v>
      </c>
      <c r="C10" s="148">
        <v>0</v>
      </c>
      <c r="D10" s="148">
        <v>0</v>
      </c>
      <c r="E10" s="149">
        <f>(IF(AND(D10=0,C10=0),1,IF(AND(D10=0,C10&gt;0),1.2,C10/D10)))</f>
        <v>1</v>
      </c>
      <c r="F10" s="139" t="s">
        <v>43</v>
      </c>
      <c r="G10" s="162"/>
      <c r="H10" s="79">
        <f>IF(E10&lt;80%,3,IF(E10&gt;120%,1,2))</f>
        <v>2</v>
      </c>
      <c r="I10" s="81"/>
    </row>
    <row r="11" spans="1:9" x14ac:dyDescent="0.25">
      <c r="A11" s="78" t="s">
        <v>97</v>
      </c>
      <c r="B11" s="78"/>
      <c r="C11" s="139" t="s">
        <v>39</v>
      </c>
      <c r="D11" s="139" t="s">
        <v>39</v>
      </c>
      <c r="E11" s="139" t="s">
        <v>39</v>
      </c>
      <c r="F11" s="139" t="s">
        <v>39</v>
      </c>
      <c r="G11" s="139"/>
      <c r="H11" s="163">
        <f>(H13+H14+H15+H16+H17+H18)/6</f>
        <v>2</v>
      </c>
      <c r="I11" s="164"/>
    </row>
    <row r="12" spans="1:9" x14ac:dyDescent="0.25">
      <c r="A12" s="82" t="s">
        <v>53</v>
      </c>
      <c r="B12" s="82"/>
      <c r="C12" s="133"/>
      <c r="D12" s="133"/>
      <c r="E12" s="152"/>
      <c r="F12" s="133"/>
      <c r="G12" s="133"/>
      <c r="H12" s="83"/>
      <c r="I12" s="164"/>
    </row>
    <row r="13" spans="1:9" ht="45" x14ac:dyDescent="0.25">
      <c r="A13" s="82" t="s">
        <v>98</v>
      </c>
      <c r="B13" s="73" t="s">
        <v>42</v>
      </c>
      <c r="C13" s="165">
        <v>0</v>
      </c>
      <c r="D13" s="165">
        <v>0</v>
      </c>
      <c r="E13" s="149">
        <f t="shared" ref="E13:E18" si="0">(IF(AND(D13=0,C13=0),1,IF(AND(D13=0,C13&gt;0),1.2,C13/D13)))</f>
        <v>1</v>
      </c>
      <c r="F13" s="136" t="s">
        <v>62</v>
      </c>
      <c r="G13" s="166"/>
      <c r="H13" s="88">
        <f>IF(E13&lt;80%,1,IF(E13&gt;120%,3,2))</f>
        <v>2</v>
      </c>
      <c r="I13" s="81" t="s">
        <v>73</v>
      </c>
    </row>
    <row r="14" spans="1:9" ht="45" x14ac:dyDescent="0.25">
      <c r="A14" s="82" t="s">
        <v>99</v>
      </c>
      <c r="B14" s="73" t="s">
        <v>42</v>
      </c>
      <c r="C14" s="165">
        <v>0</v>
      </c>
      <c r="D14" s="165">
        <v>0</v>
      </c>
      <c r="E14" s="149">
        <f t="shared" si="0"/>
        <v>1</v>
      </c>
      <c r="F14" s="136" t="s">
        <v>43</v>
      </c>
      <c r="G14" s="166"/>
      <c r="H14" s="88">
        <f>IF(E14&lt;80%,3,IF(E14&gt;120%,1,2))</f>
        <v>2</v>
      </c>
      <c r="I14" s="81" t="s">
        <v>100</v>
      </c>
    </row>
    <row r="15" spans="1:9" ht="60" x14ac:dyDescent="0.25">
      <c r="A15" s="82" t="s">
        <v>101</v>
      </c>
      <c r="B15" s="73" t="s">
        <v>42</v>
      </c>
      <c r="C15" s="165">
        <v>0</v>
      </c>
      <c r="D15" s="165">
        <v>0</v>
      </c>
      <c r="E15" s="149">
        <f t="shared" si="0"/>
        <v>1</v>
      </c>
      <c r="F15" s="136" t="s">
        <v>62</v>
      </c>
      <c r="G15" s="166"/>
      <c r="H15" s="88">
        <f>IF(E15&lt;80%,1,IF(E15&gt;120%,3,2))</f>
        <v>2</v>
      </c>
      <c r="I15" s="81" t="s">
        <v>73</v>
      </c>
    </row>
    <row r="16" spans="1:9" ht="60" x14ac:dyDescent="0.25">
      <c r="A16" s="82" t="s">
        <v>102</v>
      </c>
      <c r="B16" s="73" t="s">
        <v>42</v>
      </c>
      <c r="C16" s="165">
        <v>0</v>
      </c>
      <c r="D16" s="165">
        <v>0</v>
      </c>
      <c r="E16" s="149">
        <f t="shared" si="0"/>
        <v>1</v>
      </c>
      <c r="F16" s="136" t="s">
        <v>62</v>
      </c>
      <c r="G16" s="166"/>
      <c r="H16" s="88">
        <f>IF(E16&lt;80%,1,IF(E16&gt;120%,3,2))</f>
        <v>2</v>
      </c>
      <c r="I16" s="81" t="s">
        <v>73</v>
      </c>
    </row>
    <row r="17" spans="1:9" ht="45" x14ac:dyDescent="0.25">
      <c r="A17" s="82" t="s">
        <v>103</v>
      </c>
      <c r="B17" s="73" t="s">
        <v>42</v>
      </c>
      <c r="C17" s="165">
        <v>0</v>
      </c>
      <c r="D17" s="165">
        <v>0</v>
      </c>
      <c r="E17" s="149">
        <f t="shared" si="0"/>
        <v>1</v>
      </c>
      <c r="F17" s="136" t="s">
        <v>43</v>
      </c>
      <c r="G17" s="166"/>
      <c r="H17" s="88">
        <f>IF(E17&lt;80%,3,IF(E17&gt;120%,1,2))</f>
        <v>2</v>
      </c>
      <c r="I17" s="81" t="s">
        <v>100</v>
      </c>
    </row>
    <row r="18" spans="1:9" ht="45" x14ac:dyDescent="0.25">
      <c r="A18" s="82" t="s">
        <v>104</v>
      </c>
      <c r="B18" s="73" t="s">
        <v>46</v>
      </c>
      <c r="C18" s="134">
        <v>0</v>
      </c>
      <c r="D18" s="134">
        <v>0</v>
      </c>
      <c r="E18" s="149">
        <f t="shared" si="0"/>
        <v>1</v>
      </c>
      <c r="F18" s="136" t="s">
        <v>43</v>
      </c>
      <c r="G18" s="166"/>
      <c r="H18" s="88">
        <f>IF(E18&lt;80%,3,IF(E18&gt;120%,1,2))</f>
        <v>2</v>
      </c>
      <c r="I18" s="81" t="s">
        <v>100</v>
      </c>
    </row>
    <row r="19" spans="1:9" x14ac:dyDescent="0.25">
      <c r="A19" s="78" t="s">
        <v>105</v>
      </c>
      <c r="B19" s="73"/>
      <c r="C19" s="139" t="s">
        <v>39</v>
      </c>
      <c r="D19" s="139" t="s">
        <v>39</v>
      </c>
      <c r="E19" s="139" t="s">
        <v>39</v>
      </c>
      <c r="F19" s="139" t="s">
        <v>39</v>
      </c>
      <c r="G19" s="139"/>
      <c r="H19" s="79">
        <f>(H21+H22)/2</f>
        <v>1.5</v>
      </c>
      <c r="I19" s="164"/>
    </row>
    <row r="20" spans="1:9" x14ac:dyDescent="0.25">
      <c r="A20" s="82" t="s">
        <v>53</v>
      </c>
      <c r="B20" s="73"/>
      <c r="C20" s="133"/>
      <c r="D20" s="133"/>
      <c r="E20" s="133"/>
      <c r="F20" s="133"/>
      <c r="G20" s="133"/>
      <c r="H20" s="83"/>
      <c r="I20" s="164"/>
    </row>
    <row r="21" spans="1:9" ht="45" x14ac:dyDescent="0.25">
      <c r="A21" s="82" t="s">
        <v>106</v>
      </c>
      <c r="B21" s="73" t="s">
        <v>72</v>
      </c>
      <c r="C21" s="134">
        <v>0</v>
      </c>
      <c r="D21" s="134">
        <v>10</v>
      </c>
      <c r="E21" s="149">
        <f t="shared" ref="E21:E27" si="1">(IF(AND(D21=0,C21=0),1,IF(AND(D21=0,C21&gt;0),1.2,C21/D21)))</f>
        <v>0</v>
      </c>
      <c r="F21" s="139" t="s">
        <v>62</v>
      </c>
      <c r="G21" s="162"/>
      <c r="H21" s="88">
        <f>IF(E21&lt;80%,1,IF(E21&gt;120%,3,2))</f>
        <v>1</v>
      </c>
      <c r="I21" s="81" t="s">
        <v>73</v>
      </c>
    </row>
    <row r="22" spans="1:9" ht="30" x14ac:dyDescent="0.25">
      <c r="A22" s="82" t="s">
        <v>107</v>
      </c>
      <c r="B22" s="73"/>
      <c r="C22" s="139" t="s">
        <v>39</v>
      </c>
      <c r="D22" s="139" t="s">
        <v>39</v>
      </c>
      <c r="E22" s="139" t="s">
        <v>39</v>
      </c>
      <c r="F22" s="139" t="s">
        <v>39</v>
      </c>
      <c r="G22" s="136"/>
      <c r="H22" s="88">
        <f>(H23+H24+H25)/3</f>
        <v>2</v>
      </c>
      <c r="I22" s="164"/>
    </row>
    <row r="23" spans="1:9" ht="45" x14ac:dyDescent="0.25">
      <c r="A23" s="82" t="s">
        <v>108</v>
      </c>
      <c r="B23" s="151" t="s">
        <v>109</v>
      </c>
      <c r="C23" s="148">
        <v>0</v>
      </c>
      <c r="D23" s="148">
        <v>0</v>
      </c>
      <c r="E23" s="149">
        <f t="shared" si="1"/>
        <v>1</v>
      </c>
      <c r="F23" s="136" t="s">
        <v>43</v>
      </c>
      <c r="G23" s="166"/>
      <c r="H23" s="79">
        <f>IF(E23&lt;80%,3,IF(E23&gt;120%,1,2))</f>
        <v>2</v>
      </c>
      <c r="I23" s="81" t="s">
        <v>100</v>
      </c>
    </row>
    <row r="24" spans="1:9" ht="45" x14ac:dyDescent="0.25">
      <c r="A24" s="82" t="s">
        <v>110</v>
      </c>
      <c r="B24" s="151" t="s">
        <v>109</v>
      </c>
      <c r="C24" s="148">
        <v>0</v>
      </c>
      <c r="D24" s="148">
        <v>0</v>
      </c>
      <c r="E24" s="149">
        <f t="shared" si="1"/>
        <v>1</v>
      </c>
      <c r="F24" s="136" t="s">
        <v>43</v>
      </c>
      <c r="G24" s="166"/>
      <c r="H24" s="79">
        <f>IF(E24&lt;80%,3,IF(E24&gt;120%,1,2))</f>
        <v>2</v>
      </c>
      <c r="I24" s="81" t="s">
        <v>100</v>
      </c>
    </row>
    <row r="25" spans="1:9" ht="45" x14ac:dyDescent="0.25">
      <c r="A25" s="82" t="s">
        <v>111</v>
      </c>
      <c r="B25" s="151" t="s">
        <v>109</v>
      </c>
      <c r="C25" s="148">
        <v>0</v>
      </c>
      <c r="D25" s="148">
        <v>0</v>
      </c>
      <c r="E25" s="149">
        <f t="shared" si="1"/>
        <v>1</v>
      </c>
      <c r="F25" s="136" t="s">
        <v>43</v>
      </c>
      <c r="G25" s="166"/>
      <c r="H25" s="79">
        <f>IF(E25&lt;80%,3,IF(E25&gt;120%,1,2))</f>
        <v>2</v>
      </c>
      <c r="I25" s="81" t="s">
        <v>100</v>
      </c>
    </row>
    <row r="26" spans="1:9" ht="29.25" x14ac:dyDescent="0.25">
      <c r="A26" s="78" t="s">
        <v>112</v>
      </c>
      <c r="B26" s="73"/>
      <c r="C26" s="167" t="s">
        <v>39</v>
      </c>
      <c r="D26" s="167" t="s">
        <v>39</v>
      </c>
      <c r="E26" s="167" t="s">
        <v>39</v>
      </c>
      <c r="F26" s="167" t="s">
        <v>39</v>
      </c>
      <c r="G26" s="139"/>
      <c r="H26" s="79">
        <f>H27</f>
        <v>2</v>
      </c>
      <c r="I26" s="164"/>
    </row>
    <row r="27" spans="1:9" ht="45" x14ac:dyDescent="0.25">
      <c r="A27" s="82" t="s">
        <v>113</v>
      </c>
      <c r="B27" s="151" t="s">
        <v>109</v>
      </c>
      <c r="C27" s="148">
        <v>0</v>
      </c>
      <c r="D27" s="148">
        <v>0</v>
      </c>
      <c r="E27" s="149">
        <f t="shared" si="1"/>
        <v>1</v>
      </c>
      <c r="F27" s="139" t="s">
        <v>62</v>
      </c>
      <c r="G27" s="162"/>
      <c r="H27" s="88">
        <f>IF(E27&lt;80%,1,IF(E27&gt;120%,3,2))</f>
        <v>2</v>
      </c>
      <c r="I27" s="81" t="s">
        <v>73</v>
      </c>
    </row>
    <row r="28" spans="1:9" ht="43.5" x14ac:dyDescent="0.25">
      <c r="A28" s="78" t="s">
        <v>114</v>
      </c>
      <c r="B28" s="73"/>
      <c r="C28" s="139" t="s">
        <v>39</v>
      </c>
      <c r="D28" s="139" t="s">
        <v>39</v>
      </c>
      <c r="E28" s="139" t="s">
        <v>39</v>
      </c>
      <c r="F28" s="139" t="s">
        <v>39</v>
      </c>
      <c r="G28" s="139"/>
      <c r="H28" s="79">
        <f>(H30+H31)/2</f>
        <v>1.5</v>
      </c>
      <c r="I28" s="164"/>
    </row>
    <row r="29" spans="1:9" x14ac:dyDescent="0.25">
      <c r="A29" s="82" t="s">
        <v>53</v>
      </c>
      <c r="B29" s="73"/>
      <c r="C29" s="133"/>
      <c r="D29" s="133"/>
      <c r="E29" s="133"/>
      <c r="F29" s="133"/>
      <c r="G29" s="133"/>
      <c r="H29" s="83"/>
      <c r="I29" s="164"/>
    </row>
    <row r="30" spans="1:9" ht="45" x14ac:dyDescent="0.25">
      <c r="A30" s="82" t="s">
        <v>115</v>
      </c>
      <c r="B30" s="73" t="s">
        <v>116</v>
      </c>
      <c r="C30" s="134">
        <v>0</v>
      </c>
      <c r="D30" s="134">
        <v>1</v>
      </c>
      <c r="E30" s="149">
        <f t="shared" ref="E30:E31" si="2">(IF(AND(D30=0,C30=0),1,IF(AND(D30=0,C30&gt;0),1.2,C30/D30)))</f>
        <v>0</v>
      </c>
      <c r="F30" s="139" t="s">
        <v>62</v>
      </c>
      <c r="G30" s="162"/>
      <c r="H30" s="88">
        <f>IF(E30&lt;80%,1,IF(E30&gt;120%,3,2))</f>
        <v>1</v>
      </c>
      <c r="I30" s="81" t="s">
        <v>73</v>
      </c>
    </row>
    <row r="31" spans="1:9" ht="60" x14ac:dyDescent="0.25">
      <c r="A31" s="82" t="s">
        <v>117</v>
      </c>
      <c r="B31" s="73" t="s">
        <v>42</v>
      </c>
      <c r="C31" s="165">
        <v>0</v>
      </c>
      <c r="D31" s="165">
        <v>0</v>
      </c>
      <c r="E31" s="149">
        <f t="shared" si="2"/>
        <v>1</v>
      </c>
      <c r="F31" s="136" t="s">
        <v>43</v>
      </c>
      <c r="G31" s="166"/>
      <c r="H31" s="88">
        <f>IF(E31&lt;80%,3,IF(E31&gt;120%,1,2))</f>
        <v>2</v>
      </c>
      <c r="I31" s="81" t="s">
        <v>100</v>
      </c>
    </row>
    <row r="32" spans="1:9" ht="15.75" x14ac:dyDescent="0.25">
      <c r="A32" s="106" t="s">
        <v>118</v>
      </c>
      <c r="B32" s="168" t="s">
        <v>39</v>
      </c>
      <c r="C32" s="154" t="s">
        <v>39</v>
      </c>
      <c r="D32" s="154" t="s">
        <v>39</v>
      </c>
      <c r="E32" s="154" t="s">
        <v>39</v>
      </c>
      <c r="F32" s="154" t="s">
        <v>39</v>
      </c>
      <c r="G32" s="154"/>
      <c r="H32" s="156">
        <f>(H10+H11+H19+H26+H28)/5</f>
        <v>1.8</v>
      </c>
      <c r="I32" s="164"/>
    </row>
    <row r="34" spans="1:8" ht="15.75" x14ac:dyDescent="0.25">
      <c r="A34" s="31" t="s">
        <v>18</v>
      </c>
      <c r="B34" s="31"/>
      <c r="C34" s="32" t="s">
        <v>19</v>
      </c>
      <c r="D34" s="32"/>
      <c r="E34" s="32"/>
      <c r="F34" s="120"/>
      <c r="G34" s="120"/>
      <c r="H34" s="120"/>
    </row>
    <row r="35" spans="1:8" x14ac:dyDescent="0.25">
      <c r="A35" s="118"/>
      <c r="B35" s="118"/>
      <c r="C35" s="118"/>
      <c r="D35" s="118"/>
      <c r="E35" s="118"/>
      <c r="F35" s="121"/>
      <c r="G35" s="121"/>
      <c r="H35" s="121"/>
    </row>
    <row r="36" spans="1:8" ht="15.75" x14ac:dyDescent="0.25">
      <c r="A36" s="169"/>
      <c r="B36" s="170"/>
      <c r="C36" s="171"/>
      <c r="D36" s="171"/>
      <c r="E36" s="171"/>
      <c r="F36" s="157"/>
      <c r="G36" s="157"/>
      <c r="H36" s="157"/>
    </row>
    <row r="37" spans="1:8" x14ac:dyDescent="0.25">
      <c r="A37" s="118"/>
      <c r="B37" s="118"/>
      <c r="C37" s="118"/>
      <c r="D37" s="118"/>
      <c r="E37" s="118"/>
      <c r="F37" s="118"/>
      <c r="G37" s="118"/>
      <c r="H37" s="118"/>
    </row>
    <row r="42" spans="1:8" x14ac:dyDescent="0.25">
      <c r="B42" s="172"/>
    </row>
    <row r="43" spans="1:8" x14ac:dyDescent="0.25">
      <c r="B43" s="172"/>
    </row>
    <row r="44" spans="1:8" x14ac:dyDescent="0.25">
      <c r="B44" s="173"/>
    </row>
  </sheetData>
  <protectedRanges>
    <protectedRange sqref="C10" name="Диапазон2"/>
    <protectedRange sqref="H10 C13:C18 H13:H18 C21 H21 C23:C25 H23:H25 C27 H27 C30:C31 H30:H31 A36 C36:E36" name="Диапазон1"/>
  </protectedRanges>
  <mergeCells count="15">
    <mergeCell ref="I7:I8"/>
    <mergeCell ref="A34:B34"/>
    <mergeCell ref="C34:E34"/>
    <mergeCell ref="F34:H34"/>
    <mergeCell ref="C36:E36"/>
    <mergeCell ref="F36:H36"/>
    <mergeCell ref="A3:H3"/>
    <mergeCell ref="A4:H4"/>
    <mergeCell ref="A5:H5"/>
    <mergeCell ref="A7:A8"/>
    <mergeCell ref="B7:B8"/>
    <mergeCell ref="C7:D7"/>
    <mergeCell ref="E7:E8"/>
    <mergeCell ref="F7:F8"/>
    <mergeCell ref="H7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C31" sqref="C31"/>
    </sheetView>
  </sheetViews>
  <sheetFormatPr defaultColWidth="0.85546875" defaultRowHeight="15" x14ac:dyDescent="0.25"/>
  <cols>
    <col min="1" max="1" width="66" style="24" customWidth="1"/>
    <col min="2" max="2" width="14.28515625" style="24" customWidth="1"/>
    <col min="3" max="3" width="12.28515625" style="24" customWidth="1"/>
    <col min="4" max="30" width="10.7109375" style="24" customWidth="1"/>
    <col min="31" max="16384" width="0.85546875" style="24"/>
  </cols>
  <sheetData>
    <row r="2" spans="1:6" x14ac:dyDescent="0.25">
      <c r="A2" s="174" t="s">
        <v>119</v>
      </c>
      <c r="B2" s="174"/>
      <c r="C2" s="174"/>
    </row>
    <row r="3" spans="1:6" x14ac:dyDescent="0.25">
      <c r="A3" s="174"/>
      <c r="B3" s="174"/>
      <c r="C3" s="174"/>
    </row>
    <row r="4" spans="1:6" ht="15.75" x14ac:dyDescent="0.25">
      <c r="A4" s="123" t="str">
        <f>'[1]Инф-я'!C9</f>
        <v>Открытое акционерное общество Владимирский завод прецензионного оборудования "Техника"</v>
      </c>
      <c r="B4" s="123"/>
      <c r="C4" s="123"/>
    </row>
    <row r="5" spans="1:6" s="65" customFormat="1" x14ac:dyDescent="0.25">
      <c r="A5" s="7"/>
      <c r="B5" s="7"/>
      <c r="C5" s="7"/>
      <c r="D5" s="175"/>
    </row>
    <row r="6" spans="1:6" s="67" customFormat="1" ht="12" x14ac:dyDescent="0.25">
      <c r="A6" s="40" t="s">
        <v>1</v>
      </c>
      <c r="B6" s="40"/>
      <c r="C6" s="40"/>
      <c r="D6" s="176"/>
    </row>
    <row r="8" spans="1:6" s="179" customFormat="1" ht="12.75" x14ac:dyDescent="0.25">
      <c r="A8" s="177"/>
      <c r="B8" s="178" t="s">
        <v>30</v>
      </c>
      <c r="C8" s="151"/>
    </row>
    <row r="9" spans="1:6" s="179" customFormat="1" ht="12.75" x14ac:dyDescent="0.25">
      <c r="A9" s="180" t="s">
        <v>120</v>
      </c>
      <c r="B9" s="181"/>
      <c r="C9" s="182" t="s">
        <v>121</v>
      </c>
      <c r="D9" s="183"/>
    </row>
    <row r="10" spans="1:6" s="179" customFormat="1" ht="12.75" x14ac:dyDescent="0.25">
      <c r="A10" s="184"/>
      <c r="B10" s="185"/>
      <c r="C10" s="186" t="s">
        <v>122</v>
      </c>
      <c r="D10" s="183"/>
    </row>
    <row r="11" spans="1:6" s="190" customFormat="1" ht="14.25" x14ac:dyDescent="0.2">
      <c r="A11" s="187" t="s">
        <v>123</v>
      </c>
      <c r="B11" s="188"/>
      <c r="C11" s="189">
        <f>'[1]Форма 2.1'!H34</f>
        <v>2</v>
      </c>
    </row>
    <row r="12" spans="1:6" s="190" customFormat="1" ht="14.25" x14ac:dyDescent="0.2">
      <c r="A12" s="191" t="s">
        <v>124</v>
      </c>
      <c r="B12" s="192"/>
      <c r="C12" s="189">
        <f>ROUND('[1]Форма 2.2'!H34,3)</f>
        <v>0.41899999999999998</v>
      </c>
    </row>
    <row r="13" spans="1:6" s="190" customFormat="1" ht="14.25" x14ac:dyDescent="0.2">
      <c r="A13" s="187" t="s">
        <v>125</v>
      </c>
      <c r="B13" s="188"/>
      <c r="C13" s="189">
        <f>'[1]форма 2.3'!H32</f>
        <v>1.8</v>
      </c>
    </row>
    <row r="14" spans="1:6" s="190" customFormat="1" ht="28.5" x14ac:dyDescent="0.2">
      <c r="A14" s="193" t="s">
        <v>126</v>
      </c>
      <c r="B14" s="194"/>
      <c r="C14" s="189">
        <f>0.1*C11+0.7*C12+0.2*C13</f>
        <v>0.85329999999999995</v>
      </c>
      <c r="D14" s="195"/>
      <c r="E14" s="195"/>
      <c r="F14" s="196"/>
    </row>
    <row r="15" spans="1:6" s="199" customFormat="1" ht="12" x14ac:dyDescent="0.2">
      <c r="A15" s="197"/>
      <c r="B15" s="197"/>
      <c r="C15" s="198"/>
    </row>
    <row r="16" spans="1:6" s="199" customFormat="1" ht="15.75" x14ac:dyDescent="0.25">
      <c r="A16" s="200" t="s">
        <v>18</v>
      </c>
      <c r="B16" s="32" t="s">
        <v>19</v>
      </c>
      <c r="C16" s="32"/>
      <c r="D16" s="200"/>
    </row>
    <row r="17" spans="1:5" s="190" customFormat="1" ht="12.75" x14ac:dyDescent="0.2">
      <c r="A17" s="201"/>
      <c r="B17" s="201"/>
      <c r="C17" s="202"/>
    </row>
    <row r="19" spans="1:5" x14ac:dyDescent="0.25">
      <c r="A19" s="118"/>
      <c r="B19" s="119"/>
      <c r="C19" s="119"/>
      <c r="D19" s="121"/>
    </row>
    <row r="20" spans="1:5" x14ac:dyDescent="0.25">
      <c r="A20" s="118"/>
      <c r="B20" s="121"/>
      <c r="C20" s="121"/>
      <c r="D20" s="121"/>
    </row>
    <row r="21" spans="1:5" ht="15.75" x14ac:dyDescent="0.25">
      <c r="A21" s="169"/>
      <c r="B21" s="169"/>
      <c r="C21" s="203"/>
      <c r="D21" s="203"/>
      <c r="E21" s="118"/>
    </row>
    <row r="23" spans="1:5" x14ac:dyDescent="0.25">
      <c r="C23" s="204"/>
      <c r="D23" s="204"/>
    </row>
    <row r="24" spans="1:5" x14ac:dyDescent="0.25">
      <c r="A24" s="205"/>
      <c r="B24" s="206"/>
    </row>
    <row r="25" spans="1:5" x14ac:dyDescent="0.25">
      <c r="A25" s="205"/>
      <c r="B25" s="206"/>
    </row>
    <row r="26" spans="1:5" x14ac:dyDescent="0.25">
      <c r="A26" s="205"/>
      <c r="B26" s="207"/>
    </row>
  </sheetData>
  <protectedRanges>
    <protectedRange sqref="A21:B21 A5:C5" name="Диапазон1"/>
    <protectedRange sqref="C21:D21" name="Диапазон1_2"/>
  </protectedRanges>
  <mergeCells count="9">
    <mergeCell ref="A15:C15"/>
    <mergeCell ref="B16:C16"/>
    <mergeCell ref="B19:C19"/>
    <mergeCell ref="A2:C3"/>
    <mergeCell ref="A4:C4"/>
    <mergeCell ref="A5:C5"/>
    <mergeCell ref="A6:C6"/>
    <mergeCell ref="B8:B10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2015-03-26T07:27:21Z</dcterms:modified>
</cp:coreProperties>
</file>