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7400" windowHeight="12420"/>
  </bookViews>
  <sheets>
    <sheet name="калькуляция 2012 факт" sheetId="4" r:id="rId1"/>
    <sheet name="Лист1" sheetId="12" r:id="rId2"/>
  </sheets>
  <externalReferences>
    <externalReference r:id="rId3"/>
    <externalReference r:id="rId4"/>
    <externalReference r:id="rId5"/>
  </externalReferences>
  <definedNames>
    <definedName name="P1_SC_PROT1" hidden="1">'[1]Баланс энергии'!$B$14:$B$15,'[1]Баланс энергии'!$D$8:$G$9,'[1]Баланс энергии'!$D$14:$G$15,'[1]Баланс энергии'!#REF!,'[1]Баланс энергии'!#REF!</definedName>
    <definedName name="P1_SC_PROT10" hidden="1">'[1]Ремонты 2010'!$G$17,'[1]Ремонты 2010'!$B$17:$D$17,'[1]Ремонты 2010'!$A$14:$G$15,'[1]Ремонты 2010'!$A$9:$E$10,'[1]Ремонты 2010'!$A$3:$G$3</definedName>
    <definedName name="P1_SC_PROT14" hidden="1">[1]Общеэксплуатационные!$C$11:$C$17,[1]Общеэксплуатационные!$E$11:$F$17,[1]Общеэксплуатационные!$D$19,[1]Общеэксплуатационные!$B$19</definedName>
    <definedName name="P1_SC_PROT15" hidden="1">'[1]П.1.20. расшифровка КВЛ 2010'!$A$16:$A$17,'[1]П.1.20. расшифровка КВЛ 2010'!$A$20:$A$21,'[1]П.1.20. расшифровка КВЛ 2010'!$A$24:$A$25</definedName>
    <definedName name="P1_SC_PROT17" hidden="1">'[1]соц характер'!$A$3:$F$3,'[1]соц характер'!$A$15:$A$17,'[1]соц характер'!$A$21:$A$23,'[1]соц характер'!$C$10:$C$12,'[1]соц характер'!$E$10:$F$12</definedName>
    <definedName name="P1_SC_PROT2" hidden="1">'[1]Баланс мощности'!#REF!,'[1]Баланс мощности'!#REF!,'[1]Баланс мощности'!#REF!,'[1]Баланс мощности'!#REF!,'[1]Баланс мощности'!#REF!</definedName>
    <definedName name="P1_SC_PROT26" hidden="1">'[1]П.1.20. расшифровка КВЛ 2010'!$A$16:$A$17,'[1]П.1.20. расшифровка КВЛ 2010'!$A$20:$A$21,'[1]П.1.20. расшифровка КВЛ 2010'!$A$24:$A$25</definedName>
    <definedName name="P1_SC_PROT5" hidden="1">'[1]амортизация по уровням напряжен'!$I$10:$I$13,'[1]амортизация по уровням напряжен'!$I$15:$I$18,'[1]амортизация по уровням напряжен'!$D$15:$F$18</definedName>
    <definedName name="P1_SC_PROT7" hidden="1">#REF!,#REF!,#REF!,#REF!</definedName>
    <definedName name="P2_SC_PROT1" hidden="1">'[1]Баланс энергии'!#REF!,'[1]Баланс энергии'!#REF!,'[1]Баланс энергии'!#REF!,'[1]Баланс энергии'!#REF!,'[1]Баланс энергии'!#REF!</definedName>
    <definedName name="P2_SC_PROT15" hidden="1">'[1]П.1.20. расшифровка КВЛ 2010'!$A$28:$A$30,'[1]П.1.20. расшифровка КВЛ 2010'!$A$33:$A$34,'[1]П.1.20. расшифровка КВЛ 2010'!$A$37:$A$38</definedName>
    <definedName name="P2_SC_PROT17" hidden="1">'[1]соц характер'!$C$15:$C$17,'[1]соц характер'!$E$15:$F$17,'[1]соц характер'!$C$19,'[1]соц характер'!$E$19:$F$19,'[1]соц характер'!$C$21:$C$22</definedName>
    <definedName name="P2_SC_PROT2" hidden="1">'[1]Баланс мощности'!#REF!,'[1]Баланс мощности'!#REF!,'[1]Баланс мощности'!#REF!,'[1]Баланс мощности'!#REF!,'[1]Баланс мощности'!#REF!</definedName>
    <definedName name="P2_SC_PROT26" hidden="1">'[1]П.1.20. расшифровка КВЛ 2010'!$A$28:$A$30,'[1]П.1.20. расшифровка КВЛ 2010'!$A$33:$A$34,'[1]П.1.20. расшифровка КВЛ 2010'!$A$37:$A$38</definedName>
    <definedName name="P2_SC_PROT7" hidden="1">#REF!,#REF!,#REF!,#REF!,#REF!</definedName>
    <definedName name="P3_SC_PROT1" hidden="1">'[1]Баланс энергии'!#REF!,'[1]Баланс энергии'!#REF!,'[1]Баланс энергии'!#REF!,'[1]Баланс энергии'!#REF!,'[1]Баланс энергии'!#REF!</definedName>
    <definedName name="P3_SC_PROT15" hidden="1">'[1]П.1.20. расшифровка КВЛ 2010'!$B$43,'[1]П.1.20. расшифровка КВЛ 2010'!$C$37:$G$38,'[1]П.1.20. расшифровка КВЛ 2010'!$C$33:$G$34</definedName>
    <definedName name="P3_SC_PROT2" hidden="1">'[1]Баланс мощности'!#REF!,'[1]Баланс мощности'!#REF!,'[1]Баланс мощности'!#REF!,'[1]Баланс мощности'!#REF!,'[1]Баланс мощности'!#REF!</definedName>
    <definedName name="P3_SC_PROT26" hidden="1">'[1]П.1.20. расшифровка КВЛ 2010'!$B$43,'[1]П.1.20. расшифровка КВЛ 2010'!$C$37:$G$38,'[1]П.1.20. расшифровка КВЛ 2010'!$C$33:$G$34</definedName>
    <definedName name="P3_SC_PROT7" hidden="1">#REF!,#REF!,#REF!,#REF!,#REF!</definedName>
    <definedName name="P4_SC_PROT1" hidden="1">'[1]Баланс энергии'!#REF!,'[1]Баланс энергии'!#REF!,'[1]Баланс энергии'!#REF!,'[1]Баланс энергии'!#REF!,'[1]Баланс энергии'!#REF!</definedName>
    <definedName name="P4_SC_PROT15" hidden="1">'[1]П.1.20. расшифровка КВЛ 2010'!$C$28:$G$30,'[1]П.1.20. расшифровка КВЛ 2010'!$C$24:$G$25,'[1]П.1.20. расшифровка КВЛ 2010'!$C$20:$G$21</definedName>
    <definedName name="P4_SC_PROT2" hidden="1">'[1]Баланс мощности'!#REF!,'[1]Баланс мощности'!#REF!,'[1]Баланс мощности'!#REF!,'[1]Баланс мощности'!#REF!,'[1]Баланс мощности'!#REF!</definedName>
    <definedName name="P4_SC_PROT26" hidden="1">'[1]П.1.20. расшифровка КВЛ 2010'!$C$28:$G$30,'[1]П.1.20. расшифровка КВЛ 2010'!$C$24:$G$25,'[1]П.1.20. расшифровка КВЛ 2010'!$C$20:$G$21</definedName>
    <definedName name="P4_SC_PROT7" hidden="1">#REF!,#REF!,#REF!,#REF!,#REF!</definedName>
    <definedName name="P5_SC_PROT1" hidden="1">'[1]Баланс энергии'!#REF!,'[1]Баланс энергии'!#REF!,'[1]Баланс энергии'!#REF!,'[1]Баланс энергии'!#REF!,'[1]Баланс энергии'!#REF!</definedName>
    <definedName name="P5_SC_PROT15" hidden="1">'[1]П.1.20. расшифровка КВЛ 2010'!$C$16:$G$17,'[1]П.1.20. расшифровка КВЛ 2010'!$C$12:$G$13,'[1]П.1.20. расшифровка КВЛ 2010'!$A$4:$G$4</definedName>
    <definedName name="P5_SC_PROT26" hidden="1">'[1]П.1.20. расшифровка КВЛ 2010'!$C$16:$G$17,'[1]П.1.20. расшифровка КВЛ 2010'!$C$12:$G$13,'[1]П.1.20. расшифровка КВЛ 2010'!$A$4:$G$4</definedName>
    <definedName name="P5_SC_PROT7" hidden="1">#REF!,#REF!,#REF!,#REF!,P1_SC_PROT7</definedName>
    <definedName name="P6_SC_PROT1" hidden="1">'[1]Баланс энергии'!#REF!,'[1]Баланс энергии'!#REF!,'[1]Баланс энергии'!#REF!,'[1]Баланс энергии'!$B$8:$B$9,P1_SC_PROT1,P2_SC_PROT1</definedName>
    <definedName name="SC_PROT1">P3_SC_PROT1,P4_SC_PROT1,P5_SC_PROT1,P6_SC_PROT1</definedName>
    <definedName name="SC_PROT10">'[1]Ремонты 2010'!$G$9:$G$10,P1_SC_PROT10</definedName>
    <definedName name="SC_PROT11">'[1]Сводная ремонт'!$F$10:$F$11,'[1]Сводная ремонт'!$C$14:$F$15,'[1]Сводная ремонт'!$D$10:$D$11</definedName>
    <definedName name="SC_PROT12">[1]Проч.прямые!$A$3:$F$3,[1]Проч.прямые!$A$11:$F$19</definedName>
    <definedName name="SC_PROT13">[1]Цеховые!$D$23,[1]Цеховые!$E$11:$F$21,[1]Цеховые!$C$11:$C$21,[1]Цеховые!$A$11:$A$21,[1]Цеховые!$A$3:$F$3,[1]Цеховые!$B$23</definedName>
    <definedName name="SC_PROT14">[1]Общеэксплуатационные!$A$3:$F$3,[1]Общеэксплуатационные!$A$11:$A$17,P1_SC_PROT14</definedName>
    <definedName name="SC_PROT15">'[1]П.1.20. расшифровка КВЛ 2010'!$A$12:$A$13,P1_SC_PROT15,P2_SC_PROT15,P3_SC_PROT15,P4_SC_PROT15,P5_SC_PROT15</definedName>
    <definedName name="SC_PROT16">'[1]КВЛ Сводная'!$B$8:$E$11,'[1]КВЛ Сводная'!$A$3:$F$3</definedName>
    <definedName name="SC_PROT17">'[1]соц характер'!$E$21:$F$22,'[1]соц характер'!$B$24,'[1]соц характер'!$D$24,'[1]соц характер'!$A$10:$A$12,P1_SC_PROT17,P2_SC_PROT17</definedName>
    <definedName name="SC_PROT18">'[1]Н на Им'!$B$10,'[1]Н на Им'!$D$10,'[1]Н на Им'!$E$8:$F$9,'[1]Н на Им'!$F$11:$F$15,'[1]Н на Им'!$C$8:$C$9</definedName>
    <definedName name="SC_PROT19">'[1]П.1.18. Калькуляция'!$C$23:$G$23,'[1]П.1.18. Калькуляция'!$A$3:$G$3,'[1]П.1.18. Калькуляция'!$C$13:$F$16</definedName>
    <definedName name="SC_PROT2">P1_SC_PROT2,P2_SC_PROT2,P3_SC_PROT2,P4_SC_PROT2</definedName>
    <definedName name="SC_PROT20">'[1]П.1.21 Прибыль'!$C$8:$F$11,'[1]П.1.21 Прибыль'!$A$3:$H$3</definedName>
    <definedName name="SC_PROT21">[1]П.1.24!#REF!,[1]П.1.24!#REF!,[1]П.1.24!#REF!</definedName>
    <definedName name="SC_PROT22">[1]П.1.25!#REF!,[1]П.1.25!#REF!</definedName>
    <definedName name="SC_PROT3">[1]П2.1!$G$29:$G$38,[1]П2.1!$G$8:$G$27,[1]П2.1!$G$41:$G$44</definedName>
    <definedName name="SC_PROT5">'[1]амортизация по уровням напряжен'!$D$20:$F$23,'[1]амортизация по уровням напряжен'!$I$20:$I$23,'[1]амортизация по уровням напряжен'!$D$10:$F$13,P1_SC_PROT5</definedName>
    <definedName name="SC_PROT6">[1]П.1.17!$C$8:$G$10,[1]П.1.17!$C$14:$G$14</definedName>
    <definedName name="SC_PROT7">P2_SC_PROT7,P3_SC_PROT7,P4_SC_PROT7,P5_SC_PROT7</definedName>
    <definedName name="SC_PROT9">[1]материалы!$D$37,[1]материалы!$C$9:$C$35,[1]материалы!$E$9:$F$35,[1]материалы!$A$9:$A$35,[1]материалы!$B$37</definedName>
    <definedName name="T3?L1.4.1">#REF!</definedName>
    <definedName name="T3?L1.5.1">#REF!</definedName>
    <definedName name="БазовыйПериод">[2]Заголовок!$B$15</definedName>
    <definedName name="ЗП1">[3]Лист13!$A$2</definedName>
    <definedName name="ЗП2">[3]Лист13!$B$2</definedName>
    <definedName name="ЗП3">[3]Лист13!$C$2</definedName>
    <definedName name="ЗП4">[3]Лист13!$D$2</definedName>
    <definedName name="название">#REF!</definedName>
    <definedName name="_xlnm.Print_Area" localSheetId="0">'калькуляция 2012 факт'!$A$1:$E$116</definedName>
    <definedName name="ОтпускЭлектроэнергииИтогоБаз">'[2]6'!$C$15</definedName>
    <definedName name="ОтпускЭлектроэнергииИтогоРег">'[2]6'!$C$24</definedName>
    <definedName name="ПериодРегулирования">[2]Заголовок!$B$14</definedName>
    <definedName name="прол">[1]П.1.25!#REF!,[1]П.1.25!#REF!</definedName>
  </definedNames>
  <calcPr calcId="125725" calcOnSave="0"/>
</workbook>
</file>

<file path=xl/calcChain.xml><?xml version="1.0" encoding="utf-8"?>
<calcChain xmlns="http://schemas.openxmlformats.org/spreadsheetml/2006/main">
  <c r="D46" i="4"/>
  <c r="D20"/>
  <c r="D38" s="1"/>
  <c r="D24"/>
  <c r="D19"/>
  <c r="D59"/>
  <c r="D57" s="1"/>
  <c r="D52"/>
  <c r="D56" s="1"/>
  <c r="D40"/>
  <c r="D32"/>
  <c r="D26"/>
  <c r="D75" l="1"/>
  <c r="D36"/>
  <c r="D45"/>
  <c r="D64"/>
  <c r="D67"/>
  <c r="D35"/>
  <c r="D48"/>
  <c r="D50"/>
  <c r="D68" l="1"/>
  <c r="D63" s="1"/>
  <c r="D85" l="1"/>
  <c r="D86" s="1"/>
  <c r="D73"/>
  <c r="D74" s="1"/>
</calcChain>
</file>

<file path=xl/sharedStrings.xml><?xml version="1.0" encoding="utf-8"?>
<sst xmlns="http://schemas.openxmlformats.org/spreadsheetml/2006/main" count="143" uniqueCount="140">
  <si>
    <t xml:space="preserve">Калькуляционные статьи затрат    </t>
  </si>
  <si>
    <t>Выработка тепловой энергии, Гкал</t>
  </si>
  <si>
    <t>Покупка тепловой энергии,  Гкал</t>
  </si>
  <si>
    <t xml:space="preserve">Ресурсы всего, Гкал </t>
  </si>
  <si>
    <t>- Собственные нужды котельной, Гкал</t>
  </si>
  <si>
    <t>- Потери тепловой энергии, Гкал</t>
  </si>
  <si>
    <t>- Потери и собственные нужды в % к выработке</t>
  </si>
  <si>
    <t>Полезный отпуск, Гкал</t>
  </si>
  <si>
    <t xml:space="preserve">1.     </t>
  </si>
  <si>
    <t>1.1</t>
  </si>
  <si>
    <t>Вид применяемого топлива</t>
  </si>
  <si>
    <t>газ</t>
  </si>
  <si>
    <t>1.1.1</t>
  </si>
  <si>
    <t>Объем топлива</t>
  </si>
  <si>
    <t>1.1.2</t>
  </si>
  <si>
    <t>Цена топлива, в том числе:</t>
  </si>
  <si>
    <t>1.1.3</t>
  </si>
  <si>
    <t>тариф транспортировки топлива</t>
  </si>
  <si>
    <t>Условное топливо всего, т.у.т</t>
  </si>
  <si>
    <t xml:space="preserve">2.     </t>
  </si>
  <si>
    <t xml:space="preserve">Вода на технологические цели, тыс. руб.          </t>
  </si>
  <si>
    <t>2.1.</t>
  </si>
  <si>
    <t>Холодная вода, тыс. руб.</t>
  </si>
  <si>
    <r>
      <t>в т.ч. в расчете на 1 Гкал, м</t>
    </r>
    <r>
      <rPr>
        <i/>
        <vertAlign val="superscript"/>
        <sz val="12"/>
        <rFont val="Times New Roman"/>
        <family val="1"/>
        <charset val="204"/>
      </rPr>
      <t xml:space="preserve">3 </t>
    </r>
  </si>
  <si>
    <t>2.2</t>
  </si>
  <si>
    <t>Вспомогательные материалы (реагенты) для ХВО,тыс.руб.</t>
  </si>
  <si>
    <t>2.2.1</t>
  </si>
  <si>
    <t>соль,т</t>
  </si>
  <si>
    <t>цена соли, за 1 т, руб.</t>
  </si>
  <si>
    <t>2.2.2</t>
  </si>
  <si>
    <t>спирт, л</t>
  </si>
  <si>
    <t>цена за 1 л, руб.</t>
  </si>
  <si>
    <t>2.3</t>
  </si>
  <si>
    <t>Стоки, тыс.руб.</t>
  </si>
  <si>
    <t>стоки, тыс.куб.м.</t>
  </si>
  <si>
    <t>цена за 1 куб.м. руб.</t>
  </si>
  <si>
    <t>3.</t>
  </si>
  <si>
    <t>Электроэнергия, на технологические цели, всего, тыс.руб. (ЧЧИ 4500 - ВН)</t>
  </si>
  <si>
    <t>объем электроэнергии, всего,тыс. кВт.ч.</t>
  </si>
  <si>
    <t>электроэнергия в расчете на 1 Гкал, квт.ч</t>
  </si>
  <si>
    <t>средневзвешенный тариф на электроэнергию , руб/кВт.ч</t>
  </si>
  <si>
    <t xml:space="preserve">4.     </t>
  </si>
  <si>
    <t xml:space="preserve">Оплата труда  производственных рабочих, тыс. руб.                               </t>
  </si>
  <si>
    <t>Численность, чел</t>
  </si>
  <si>
    <t>Среднемесячная заработная плата, руб.</t>
  </si>
  <si>
    <t>Процент отчислений, %</t>
  </si>
  <si>
    <t xml:space="preserve">5.     </t>
  </si>
  <si>
    <t xml:space="preserve">6.     </t>
  </si>
  <si>
    <t>Расходы по  содержанию  и  эксплуатации оборудования,тыс.руб. в том числе:</t>
  </si>
  <si>
    <t xml:space="preserve">6.1.   </t>
  </si>
  <si>
    <t xml:space="preserve">амортизация           производственного оборудования                          </t>
  </si>
  <si>
    <t xml:space="preserve">6.2.   </t>
  </si>
  <si>
    <t xml:space="preserve">ремонтные работы, из них:          </t>
  </si>
  <si>
    <t>6.2.1</t>
  </si>
  <si>
    <t>капитального характера</t>
  </si>
  <si>
    <t>6.2.2</t>
  </si>
  <si>
    <t xml:space="preserve">текущего характера </t>
  </si>
  <si>
    <t>6.3</t>
  </si>
  <si>
    <t>другие расходы на срдержание оборудования</t>
  </si>
  <si>
    <t xml:space="preserve">7.     </t>
  </si>
  <si>
    <t xml:space="preserve">Цеховые расходы, тыс. руб. из них:                      </t>
  </si>
  <si>
    <t>7.1</t>
  </si>
  <si>
    <t>ФОТ цехового персонала, тыс.руб.</t>
  </si>
  <si>
    <t>нормативная численность, чел.</t>
  </si>
  <si>
    <t>7.2</t>
  </si>
  <si>
    <t>7.3</t>
  </si>
  <si>
    <t>Прочие цеховые расходы, тыс. руб.</t>
  </si>
  <si>
    <t xml:space="preserve">8.     </t>
  </si>
  <si>
    <t>Общехозяйственные расходы, всего тыс. руб.</t>
  </si>
  <si>
    <t xml:space="preserve">Итого производственные расходы, всего тыс. руб.        </t>
  </si>
  <si>
    <t>в т.ч. в расчете на 1 Гкал, руб.</t>
  </si>
  <si>
    <t>15.</t>
  </si>
  <si>
    <t>Прибыль, тыс. руб.</t>
  </si>
  <si>
    <t>прибыль на развитие производства, в том числе:</t>
  </si>
  <si>
    <t>капитальные вложения</t>
  </si>
  <si>
    <t>прибыль на социальное развитие</t>
  </si>
  <si>
    <t>прибыль на поощрение</t>
  </si>
  <si>
    <t>выплаты на прочие цели</t>
  </si>
  <si>
    <t>налоги, сборы, платежи-всего, в том числе:</t>
  </si>
  <si>
    <t>на прибыль</t>
  </si>
  <si>
    <t>на имущество</t>
  </si>
  <si>
    <t xml:space="preserve">Итого необходимая валовая выручка, тыс. руб. </t>
  </si>
  <si>
    <t>Тариф, рублей за 1 Гкал</t>
  </si>
  <si>
    <r>
      <t xml:space="preserve"> тыс.  м </t>
    </r>
    <r>
      <rPr>
        <i/>
        <vertAlign val="superscript"/>
        <sz val="12"/>
        <rFont val="Times New Roman"/>
        <family val="1"/>
        <charset val="204"/>
      </rPr>
      <t>3</t>
    </r>
    <r>
      <rPr>
        <i/>
        <sz val="12"/>
        <rFont val="Times New Roman"/>
        <family val="1"/>
        <charset val="204"/>
      </rPr>
      <t xml:space="preserve"> всего</t>
    </r>
  </si>
  <si>
    <r>
      <t>цена за 1 м</t>
    </r>
    <r>
      <rPr>
        <i/>
        <vertAlign val="superscript"/>
        <sz val="12"/>
        <rFont val="Times New Roman"/>
        <family val="1"/>
        <charset val="204"/>
      </rPr>
      <t xml:space="preserve">3 </t>
    </r>
    <r>
      <rPr>
        <i/>
        <sz val="12"/>
        <rFont val="Times New Roman"/>
        <family val="1"/>
        <charset val="204"/>
      </rPr>
      <t>, руб.</t>
    </r>
  </si>
  <si>
    <t xml:space="preserve">Страховые взносы, тыс. руб.              </t>
  </si>
  <si>
    <t>страховые взносы, тыс.руб.</t>
  </si>
  <si>
    <t xml:space="preserve">9.    </t>
  </si>
  <si>
    <t xml:space="preserve"> топливная составляющая,  %</t>
  </si>
  <si>
    <t>14.</t>
  </si>
  <si>
    <r>
      <t>Топливо на технологические цели</t>
    </r>
    <r>
      <rPr>
        <b/>
        <sz val="12"/>
        <rFont val="Times New Roman"/>
        <family val="1"/>
        <charset val="204"/>
      </rPr>
      <t xml:space="preserve">, тыс. руб.      </t>
    </r>
  </si>
  <si>
    <t>установлено ДЦТ на 2013г(пост.ДЦТ от 20.11.2012 №30/63 )</t>
  </si>
  <si>
    <t>п. №</t>
  </si>
  <si>
    <t>10.</t>
  </si>
  <si>
    <t>Избыток (недостаток) средств, связанный с разницей цен на энергоносители тыс.руб. в т.ч. по топливу</t>
  </si>
  <si>
    <t>16.</t>
  </si>
  <si>
    <t>11.</t>
  </si>
  <si>
    <t>в т.ч продажа на сторону Г кал</t>
  </si>
  <si>
    <t>населению Гкал</t>
  </si>
  <si>
    <t>бюджетным потребителям Г кал</t>
  </si>
  <si>
    <t>прочим потребителям Гкал</t>
  </si>
  <si>
    <t>организациям перепродавцам Г кал</t>
  </si>
  <si>
    <t>коэффициент перевода в натуральное топливо</t>
  </si>
  <si>
    <t>в т.ч. в расчете на выработку 1 Гкал, кг.у.т.</t>
  </si>
  <si>
    <t>в т.ч. в расчете на отпуск 1 Гкал, кг.у.т.</t>
  </si>
  <si>
    <t>Непроизводственные расходы (налоги и другие обязательные платежи и сборы) в т.ч.</t>
  </si>
  <si>
    <t>налог на землю тыс.руб.</t>
  </si>
  <si>
    <t>установлено ДЦТ на 2012 год</t>
  </si>
  <si>
    <t>факт 2012год</t>
  </si>
  <si>
    <t>1. Основные показатели финансово-хозяйственной деятельности в сфере оказания услуг по теплоснабжению:</t>
  </si>
  <si>
    <t>а) вид  регулируемой деятельности  - производство и передача  теплоэнергии;</t>
  </si>
  <si>
    <t>г) структура основных производственных затрат производимой тепловой энергии :</t>
  </si>
  <si>
    <t xml:space="preserve">б) выручка - 6347,14 тыс.руб </t>
  </si>
  <si>
    <t>в) убыток  565,7 тыс.руб.</t>
  </si>
  <si>
    <t>д) изменение стоимости основных средств - не было;</t>
  </si>
  <si>
    <t>е) годовая бух отчетность не раскрывается (выручка от регулируемой деятельности не превышает 80% сово-</t>
  </si>
  <si>
    <t>купной выручки)</t>
  </si>
  <si>
    <t>ж) установленная тепловая мощность: 18,45 Гкал/ч;</t>
  </si>
  <si>
    <t>з) присоединенная нагрузка: 6,15 Гкал/ч;</t>
  </si>
  <si>
    <t>и) выработка тепловой энергии: 13,24 тыс.Гкал;</t>
  </si>
  <si>
    <t>к) покупаемой тепловой энергии - нет;</t>
  </si>
  <si>
    <t>л) объем тепловой энергии отпускаемый потребителям по приборам учета/ по нормативу в т.ч :</t>
  </si>
  <si>
    <t>бюджетным потребителям Г кал 2133,51/2465,24</t>
  </si>
  <si>
    <t>прочим потребителям Гкал 8447,95/9578,42</t>
  </si>
  <si>
    <t>организациям перепродавцам Г кал 2053,98/2275,45</t>
  </si>
  <si>
    <t>м) технологические потери: 382,46 Гкал (2,9%)</t>
  </si>
  <si>
    <t>н) протяженность магистральных сетей в однотрубном исчислении: 5,864 км;</t>
  </si>
  <si>
    <t>п) количество теплоэлектростанций: нет;</t>
  </si>
  <si>
    <t>р) количество котельных : 1 шт.;</t>
  </si>
  <si>
    <t>с) количество тепловых пунктов: 2 шт;</t>
  </si>
  <si>
    <t>т) среднесписочная численность основного производственного персонала: 13,2 чел.</t>
  </si>
  <si>
    <t>2. Основные потребительские характеристики:</t>
  </si>
  <si>
    <t>а) количество аварий: нет;</t>
  </si>
  <si>
    <t>б) кол-во часов, превышающих допустимую продолжительность перерыва подачи тепловой энергии: нет;</t>
  </si>
  <si>
    <t>Раскрытие информации ОАО ВЗПО "Техника" в сфере теплоснабжения и передачи тепловой энергии в соответствии со стандартами, утвержденными Постановлением Правительства РФ  от 30.12.2009 г. № 1140 за 2012 г. (ФАКТ)</t>
  </si>
  <si>
    <t xml:space="preserve">в) кол-во часов отклонения от нормативной температуры воздуха по вине организации в жилых и </t>
  </si>
  <si>
    <t>нежилых отапливаемых помещениях: нет.</t>
  </si>
  <si>
    <t>3. Информация об инвестиционных программах:</t>
  </si>
  <si>
    <t>а) инвестиционные программы отсутствуют.</t>
  </si>
  <si>
    <t>о) протяженность разводящих сетей: нет;</t>
  </si>
</sst>
</file>

<file path=xl/styles.xml><?xml version="1.0" encoding="utf-8"?>
<styleSheet xmlns="http://schemas.openxmlformats.org/spreadsheetml/2006/main">
  <numFmts count="9">
    <numFmt numFmtId="41" formatCode="_-* #,##0_р_._-;\-* #,##0_р_._-;_-* &quot;-&quot;_р_._-;_-@_-"/>
    <numFmt numFmtId="43" formatCode="_-* #,##0.00_р_._-;\-* #,##0.00_р_._-;_-* &quot;-&quot;??_р_._-;_-@_-"/>
    <numFmt numFmtId="164" formatCode="#,##0.00000"/>
    <numFmt numFmtId="165" formatCode="_-* #,##0_$_-;\-* #,##0_$_-;_-* &quot;-&quot;_$_-;_-@_-"/>
    <numFmt numFmtId="166" formatCode="_-* #,##0.00_$_-;\-* #,##0.00_$_-;_-* &quot;-&quot;??_$_-;_-@_-"/>
    <numFmt numFmtId="167" formatCode="&quot;$&quot;#,##0_);[Red]\(&quot;$&quot;#,##0\)"/>
    <numFmt numFmtId="168" formatCode="_-* #,##0.00&quot;$&quot;_-;\-* #,##0.00&quot;$&quot;_-;_-* &quot;-&quot;??&quot;$&quot;_-;_-@_-"/>
    <numFmt numFmtId="169" formatCode="0.0%"/>
    <numFmt numFmtId="170" formatCode="_-* #,##0.000_р_._-;\-* #,##0.000_р_._-;_-* &quot;-&quot;??_р_._-;_-@_-"/>
  </numFmts>
  <fonts count="19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Courier New"/>
      <family val="3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8"/>
      <name val="Arial"/>
      <family val="2"/>
    </font>
    <font>
      <sz val="10"/>
      <name val="Helv"/>
    </font>
    <font>
      <sz val="10"/>
      <name val="NTHarmonica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 applyNumberFormat="0">
      <alignment horizontal="left"/>
    </xf>
    <xf numFmtId="0" fontId="12" fillId="0" borderId="0" applyBorder="0">
      <alignment horizontal="center" vertical="center" wrapText="1"/>
    </xf>
    <xf numFmtId="0" fontId="13" fillId="0" borderId="5" applyBorder="0">
      <alignment horizontal="center" vertical="center" wrapText="1"/>
    </xf>
    <xf numFmtId="4" fontId="14" fillId="2" borderId="1" applyBorder="0">
      <alignment horizontal="right"/>
    </xf>
    <xf numFmtId="0" fontId="15" fillId="0" borderId="0"/>
    <xf numFmtId="0" fontId="16" fillId="0" borderId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14" fillId="3" borderId="0" applyFont="0" applyBorder="0">
      <alignment horizontal="right"/>
    </xf>
    <xf numFmtId="4" fontId="14" fillId="3" borderId="6" applyBorder="0">
      <alignment horizontal="right"/>
    </xf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6">
    <xf numFmtId="0" fontId="0" fillId="0" borderId="0" xfId="0"/>
    <xf numFmtId="4" fontId="2" fillId="0" borderId="1" xfId="0" applyNumberFormat="1" applyFont="1" applyFill="1" applyBorder="1" applyAlignment="1">
      <alignment horizontal="center" vertical="justify" wrapText="1"/>
    </xf>
    <xf numFmtId="4" fontId="3" fillId="0" borderId="1" xfId="0" applyNumberFormat="1" applyFont="1" applyFill="1" applyBorder="1" applyAlignment="1">
      <alignment horizontal="center" vertical="justify" wrapText="1"/>
    </xf>
    <xf numFmtId="2" fontId="2" fillId="0" borderId="1" xfId="0" applyNumberFormat="1" applyFont="1" applyFill="1" applyBorder="1" applyAlignment="1">
      <alignment horizontal="center" vertical="justify" wrapText="1"/>
    </xf>
    <xf numFmtId="4" fontId="5" fillId="0" borderId="1" xfId="0" applyNumberFormat="1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horizontal="left" vertical="justify" wrapText="1"/>
    </xf>
    <xf numFmtId="0" fontId="2" fillId="0" borderId="1" xfId="0" applyFont="1" applyFill="1" applyBorder="1" applyAlignment="1">
      <alignment horizontal="left" vertical="justify" wrapText="1"/>
    </xf>
    <xf numFmtId="10" fontId="2" fillId="0" borderId="1" xfId="0" applyNumberFormat="1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left" vertical="justify" wrapText="1"/>
    </xf>
    <xf numFmtId="10" fontId="2" fillId="0" borderId="1" xfId="0" applyNumberFormat="1" applyFont="1" applyFill="1" applyBorder="1" applyAlignment="1">
      <alignment horizontal="center" vertical="justify" wrapText="1"/>
    </xf>
    <xf numFmtId="0" fontId="2" fillId="0" borderId="0" xfId="0" applyFont="1" applyFill="1"/>
    <xf numFmtId="164" fontId="2" fillId="0" borderId="1" xfId="0" applyNumberFormat="1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horizontal="center" vertical="justify" wrapText="1"/>
    </xf>
    <xf numFmtId="49" fontId="3" fillId="0" borderId="1" xfId="0" applyNumberFormat="1" applyFont="1" applyFill="1" applyBorder="1" applyAlignment="1">
      <alignment horizontal="center" vertical="justify" wrapText="1"/>
    </xf>
    <xf numFmtId="49" fontId="2" fillId="0" borderId="1" xfId="0" applyNumberFormat="1" applyFont="1" applyFill="1" applyBorder="1" applyAlignment="1">
      <alignment horizontal="center" vertical="justify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horizontal="left" vertical="justify" wrapText="1"/>
    </xf>
    <xf numFmtId="49" fontId="2" fillId="0" borderId="0" xfId="0" applyNumberFormat="1" applyFont="1" applyFill="1"/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horizontal="left" vertical="justify" wrapText="1"/>
    </xf>
    <xf numFmtId="0" fontId="2" fillId="0" borderId="0" xfId="0" applyFont="1"/>
    <xf numFmtId="169" fontId="2" fillId="0" borderId="1" xfId="18" applyNumberFormat="1" applyFont="1" applyFill="1" applyBorder="1" applyAlignment="1">
      <alignment horizontal="center" vertical="justify" wrapText="1"/>
    </xf>
    <xf numFmtId="43" fontId="2" fillId="0" borderId="1" xfId="17" applyFont="1" applyFill="1" applyBorder="1" applyAlignment="1">
      <alignment horizontal="center" vertical="justify" wrapText="1"/>
    </xf>
    <xf numFmtId="43" fontId="3" fillId="0" borderId="1" xfId="17" applyFont="1" applyFill="1" applyBorder="1" applyAlignment="1">
      <alignment horizontal="center" vertical="justify" wrapText="1"/>
    </xf>
    <xf numFmtId="43" fontId="5" fillId="0" borderId="1" xfId="17" applyFont="1" applyFill="1" applyBorder="1" applyAlignment="1">
      <alignment horizontal="center" vertical="center" wrapText="1"/>
    </xf>
    <xf numFmtId="43" fontId="5" fillId="0" borderId="1" xfId="17" applyFont="1" applyFill="1" applyBorder="1" applyAlignment="1">
      <alignment horizontal="center" vertical="justify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70" fontId="5" fillId="0" borderId="1" xfId="17" applyNumberFormat="1" applyFont="1" applyFill="1" applyBorder="1" applyAlignment="1">
      <alignment horizontal="center" vertical="justify" wrapText="1"/>
    </xf>
    <xf numFmtId="9" fontId="2" fillId="0" borderId="1" xfId="18" applyFont="1" applyFill="1" applyBorder="1" applyAlignment="1">
      <alignment horizontal="center" vertical="justify" wrapText="1"/>
    </xf>
    <xf numFmtId="10" fontId="2" fillId="0" borderId="1" xfId="18" applyNumberFormat="1" applyFont="1" applyFill="1" applyBorder="1" applyAlignment="1">
      <alignment horizontal="center" vertical="justify" wrapText="1"/>
    </xf>
    <xf numFmtId="4" fontId="2" fillId="0" borderId="0" xfId="0" applyNumberFormat="1" applyFont="1" applyFill="1"/>
    <xf numFmtId="0" fontId="3" fillId="0" borderId="0" xfId="0" applyFont="1" applyAlignment="1">
      <alignment vertical="center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horizontal="justify"/>
    </xf>
    <xf numFmtId="0" fontId="0" fillId="4" borderId="0" xfId="0" applyFill="1" applyAlignment="1">
      <alignment shrinkToFi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2" fillId="4" borderId="0" xfId="0" applyFont="1" applyFill="1" applyAlignment="1">
      <alignment horizontal="justify" shrinkToFit="1"/>
    </xf>
    <xf numFmtId="0" fontId="0" fillId="4" borderId="0" xfId="0" applyFill="1" applyAlignment="1">
      <alignment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3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horizontal="left" vertical="justify" wrapText="1"/>
    </xf>
    <xf numFmtId="0" fontId="2" fillId="0" borderId="7" xfId="0" applyFont="1" applyFill="1" applyBorder="1" applyAlignment="1">
      <alignment horizontal="left" vertical="justify" wrapText="1"/>
    </xf>
    <xf numFmtId="0" fontId="2" fillId="0" borderId="0" xfId="0" applyFont="1" applyFill="1" applyBorder="1" applyAlignment="1">
      <alignment horizontal="left" vertical="justify" wrapText="1"/>
    </xf>
    <xf numFmtId="0" fontId="2" fillId="4" borderId="0" xfId="0" applyFont="1" applyFill="1"/>
  </cellXfs>
  <cellStyles count="19">
    <cellStyle name="Comma [0]_laroux" xfId="1"/>
    <cellStyle name="Comma_laroux" xfId="2"/>
    <cellStyle name="Currency [0]" xfId="3"/>
    <cellStyle name="Currency_laroux" xfId="4"/>
    <cellStyle name="Normal_ASUS" xfId="5"/>
    <cellStyle name="Normal1" xfId="6"/>
    <cellStyle name="Price_Body" xfId="7"/>
    <cellStyle name="Заголовок" xfId="8"/>
    <cellStyle name="ЗаголовокСтолбца" xfId="9"/>
    <cellStyle name="Значение" xfId="10"/>
    <cellStyle name="Обычный" xfId="0" builtinId="0"/>
    <cellStyle name="Обычный 2" xfId="11"/>
    <cellStyle name="Процентный" xfId="18" builtinId="5"/>
    <cellStyle name="Стиль 1" xfId="12"/>
    <cellStyle name="Тысячи [0]_3Com" xfId="13"/>
    <cellStyle name="Тысячи_3Com" xfId="14"/>
    <cellStyle name="Финансовый" xfId="17" builtinId="3"/>
    <cellStyle name="Формула" xfId="15"/>
    <cellStyle name="ФормулаВБ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101;&#1082;&#1086;&#1085;&#1086;&#1084;&#1080;&#1089;&#1090;.VZPO/&#1056;&#1072;&#1073;&#1086;&#1095;&#1080;&#1081;%20&#1089;&#1090;&#1086;&#1083;/&#1076;&#1077;&#1087;&#1072;&#1088;&#1090;&#1072;&#1084;&#1077;&#1085;&#1090;/&#1069;&#1051;&#1045;&#1050;&#1058;&#1056;&#1054;&#1069;&#1053;&#1045;&#1056;&#1043;&#1048;&#1071;%20&#1084;&#1086;&#1103;/&#1090;&#1077;&#1093;&#1085;&#1080;&#1082;&#1072;%20&#1044;&#1051;&#1071;%20&#1044;&#1045;&#1055;&#1040;&#1056;&#1058;&#1040;&#1052;&#1045;&#1053;&#1058;&#10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5%20&#1058;&#1045;&#1055;&#1051;&#1054;&#1042;&#1040;&#1071;%20&#1069;&#1053;&#1045;&#1056;&#1043;&#1048;&#1071;\&#1069;&#1082;&#1089;&#1087;&#1077;&#1088;&#1090;&#1080;&#1079;&#1072;%202007\&#1090;&#1072;&#1073;&#1083;&#1080;&#1094;&#1072;%20&#1092;&#1089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Баланс энергии"/>
      <sheetName val="Баланс мощности"/>
      <sheetName val="П2.1"/>
      <sheetName val="П2.2"/>
      <sheetName val="амортизация по уровням напряжен"/>
      <sheetName val="П.1.17"/>
      <sheetName val="П.1.16. оплата труда"/>
      <sheetName val="ЕСН"/>
      <sheetName val="материалы"/>
      <sheetName val="Ремонты 2010"/>
      <sheetName val="Сводная ремонт"/>
      <sheetName val="Проч.прямые"/>
      <sheetName val="Цеховые"/>
      <sheetName val="Общеэксплуатационные"/>
      <sheetName val="П.1.20. расшифровка КВЛ 2010"/>
      <sheetName val="КВЛ Сводная"/>
      <sheetName val="соц характер"/>
      <sheetName val="Н на Им"/>
      <sheetName val="П.1.18. Калькуляция"/>
      <sheetName val="П.1.21 Прибыль"/>
      <sheetName val="НВВ передача"/>
      <sheetName val="П.1.24"/>
      <sheetName val="П.1.25"/>
      <sheetName val="Сводная тарифа "/>
      <sheetName val="Сводная тарифа эксп"/>
      <sheetName val="Распределение НВВ"/>
      <sheetName val="Расчет тарифа"/>
      <sheetName val="Смета на подпись ДЦТ"/>
      <sheetName val="Смета для ФСТ"/>
    </sheetNames>
    <sheetDataSet>
      <sheetData sheetId="0" refreshError="1"/>
      <sheetData sheetId="1">
        <row r="8">
          <cell r="B8" t="str">
            <v xml:space="preserve">Поступление эл.энергии в сеть , ВСЕГО </v>
          </cell>
          <cell r="D8">
            <v>12.509</v>
          </cell>
          <cell r="E8">
            <v>0</v>
          </cell>
          <cell r="F8">
            <v>8.5307289000000015</v>
          </cell>
          <cell r="G8">
            <v>0.32702890000000195</v>
          </cell>
        </row>
        <row r="9">
          <cell r="B9" t="str">
            <v>из смежной сети, всего</v>
          </cell>
          <cell r="D9" t="str">
            <v>х</v>
          </cell>
          <cell r="E9">
            <v>0</v>
          </cell>
          <cell r="F9">
            <v>8.5307289000000015</v>
          </cell>
          <cell r="G9">
            <v>0.32702890000000195</v>
          </cell>
        </row>
        <row r="14">
          <cell r="B14" t="str">
            <v>от электростанций</v>
          </cell>
        </row>
        <row r="15">
          <cell r="B15" t="str">
            <v>от ОАО "ФСК ЕЭС"</v>
          </cell>
        </row>
      </sheetData>
      <sheetData sheetId="2"/>
      <sheetData sheetId="3">
        <row r="38">
          <cell r="G38">
            <v>11.15</v>
          </cell>
        </row>
        <row r="44">
          <cell r="G44">
            <v>0.2</v>
          </cell>
        </row>
      </sheetData>
      <sheetData sheetId="4" refreshError="1"/>
      <sheetData sheetId="5">
        <row r="17">
          <cell r="D17">
            <v>12.97405</v>
          </cell>
          <cell r="I17">
            <v>1.605</v>
          </cell>
        </row>
        <row r="22">
          <cell r="D22">
            <v>86.382120000000015</v>
          </cell>
          <cell r="I22">
            <v>7.2054299999999998</v>
          </cell>
        </row>
      </sheetData>
      <sheetData sheetId="6">
        <row r="8">
          <cell r="C8">
            <v>478.1</v>
          </cell>
          <cell r="D8">
            <v>473.20004999999998</v>
          </cell>
          <cell r="E8">
            <v>464.4</v>
          </cell>
          <cell r="F8">
            <v>494.38648999999998</v>
          </cell>
          <cell r="G8">
            <v>494.38648999999998</v>
          </cell>
        </row>
        <row r="9">
          <cell r="D9">
            <v>21.186440000000001</v>
          </cell>
          <cell r="E9">
            <v>0</v>
          </cell>
          <cell r="F9">
            <v>0</v>
          </cell>
          <cell r="G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4">
          <cell r="C14">
            <v>6.6</v>
          </cell>
          <cell r="D14">
            <v>8.4118200000000005</v>
          </cell>
          <cell r="E14">
            <v>5.8</v>
          </cell>
          <cell r="F14">
            <v>9.1121200000000009</v>
          </cell>
          <cell r="G14">
            <v>9.0689899999999994</v>
          </cell>
        </row>
      </sheetData>
      <sheetData sheetId="7" refreshError="1"/>
      <sheetData sheetId="8" refreshError="1"/>
      <sheetData sheetId="9">
        <row r="9">
          <cell r="A9" t="str">
            <v>отвертка</v>
          </cell>
          <cell r="C9">
            <v>0.12</v>
          </cell>
          <cell r="E9">
            <v>0.12995999999999999</v>
          </cell>
          <cell r="F9">
            <v>0.14152643999999998</v>
          </cell>
        </row>
        <row r="10">
          <cell r="A10" t="str">
            <v>кабель UTP-4х2х0,52</v>
          </cell>
          <cell r="C10">
            <v>1.96441</v>
          </cell>
          <cell r="E10">
            <v>2.1274560299999998</v>
          </cell>
          <cell r="F10">
            <v>2.3167996166699996</v>
          </cell>
        </row>
        <row r="11">
          <cell r="A11" t="str">
            <v>наконечник ТМ-120 мм</v>
          </cell>
          <cell r="C11">
            <v>0.29719999999999996</v>
          </cell>
          <cell r="E11">
            <v>0.32186759999999998</v>
          </cell>
          <cell r="F11">
            <v>0.35051381639999996</v>
          </cell>
        </row>
        <row r="12">
          <cell r="A12" t="str">
            <v>наконечник ТА-120 мм</v>
          </cell>
          <cell r="C12">
            <v>8.5199999999999998E-2</v>
          </cell>
          <cell r="E12">
            <v>9.2271599999999995E-2</v>
          </cell>
          <cell r="F12">
            <v>0.10048377239999999</v>
          </cell>
        </row>
        <row r="13">
          <cell r="A13" t="str">
            <v>гильза ГА-120мм</v>
          </cell>
          <cell r="C13">
            <v>8.5199999999999998E-2</v>
          </cell>
          <cell r="E13">
            <v>9.2271599999999995E-2</v>
          </cell>
          <cell r="F13">
            <v>0.10048377239999999</v>
          </cell>
        </row>
        <row r="14">
          <cell r="A14" t="str">
            <v>гильза ГМ-95мм</v>
          </cell>
          <cell r="C14">
            <v>0.20599999999999999</v>
          </cell>
          <cell r="E14">
            <v>0.22309799999999999</v>
          </cell>
          <cell r="F14">
            <v>0.24295372199999998</v>
          </cell>
        </row>
        <row r="15">
          <cell r="A15" t="str">
            <v>хомут кабельный 3х150</v>
          </cell>
          <cell r="C15">
            <v>3.6859999999999997E-2</v>
          </cell>
          <cell r="E15">
            <v>3.9919379999999997E-2</v>
          </cell>
          <cell r="F15">
            <v>4.3472204819999999E-2</v>
          </cell>
        </row>
        <row r="16">
          <cell r="A16" t="str">
            <v>ПГР-300 пресс гидравлический ручной</v>
          </cell>
          <cell r="C16">
            <v>2.52542</v>
          </cell>
          <cell r="E16">
            <v>2.73502986</v>
          </cell>
          <cell r="F16">
            <v>2.9784475175399998</v>
          </cell>
        </row>
        <row r="17">
          <cell r="A17" t="str">
            <v>муфта (КНТп)</v>
          </cell>
          <cell r="C17">
            <v>2.2033899999999997</v>
          </cell>
          <cell r="E17">
            <v>2.3862713699999998</v>
          </cell>
          <cell r="F17">
            <v>2.5986495219299997</v>
          </cell>
        </row>
        <row r="18">
          <cell r="A18" t="str">
            <v>муфта (КВТ)</v>
          </cell>
          <cell r="C18">
            <v>5.2881400000000003</v>
          </cell>
          <cell r="E18">
            <v>5.7270556199999998</v>
          </cell>
          <cell r="F18">
            <v>6.2367635701799999</v>
          </cell>
        </row>
        <row r="19">
          <cell r="A19" t="str">
            <v>счетчик импульсов "Пульсар"с почт.расх.</v>
          </cell>
          <cell r="C19">
            <v>4.1437400000000002</v>
          </cell>
          <cell r="E19">
            <v>4.4876704199999997</v>
          </cell>
          <cell r="F19">
            <v>4.8870730873799992</v>
          </cell>
        </row>
        <row r="20">
          <cell r="A20" t="str">
            <v>счетчик "Меркурий-201"</v>
          </cell>
          <cell r="C20">
            <v>0.63558999999999999</v>
          </cell>
          <cell r="E20">
            <v>0.68834396999999992</v>
          </cell>
          <cell r="F20">
            <v>0.74960658332999985</v>
          </cell>
        </row>
        <row r="21">
          <cell r="A21" t="str">
            <v>щит ЩРН-24 с динрейкой</v>
          </cell>
          <cell r="C21">
            <v>0.49152999999999997</v>
          </cell>
          <cell r="E21">
            <v>0.53232698999999994</v>
          </cell>
          <cell r="F21">
            <v>0.57970409210999996</v>
          </cell>
        </row>
        <row r="22">
          <cell r="A22" t="str">
            <v>наконечник ТА-95 мм</v>
          </cell>
          <cell r="C22">
            <v>0.34</v>
          </cell>
          <cell r="E22">
            <v>0.36821999999999999</v>
          </cell>
          <cell r="F22">
            <v>0.40099157999999996</v>
          </cell>
        </row>
        <row r="23">
          <cell r="A23" t="str">
            <v>наконечник ТА-185 мм</v>
          </cell>
          <cell r="C23">
            <v>0.79800000000000004</v>
          </cell>
          <cell r="E23">
            <v>0.86423400000000006</v>
          </cell>
          <cell r="F23">
            <v>0.941150826</v>
          </cell>
        </row>
        <row r="24">
          <cell r="A24" t="str">
            <v>пена монтажная</v>
          </cell>
          <cell r="C24">
            <v>0.40677999999999997</v>
          </cell>
          <cell r="E24">
            <v>0.44054273999999993</v>
          </cell>
          <cell r="F24">
            <v>0.47975104385999989</v>
          </cell>
        </row>
        <row r="25">
          <cell r="A25" t="str">
            <v>пена монтажная</v>
          </cell>
          <cell r="C25">
            <v>0.16800000000000001</v>
          </cell>
          <cell r="E25">
            <v>0.18194399999999999</v>
          </cell>
          <cell r="F25">
            <v>0.198137016</v>
          </cell>
        </row>
        <row r="26">
          <cell r="A26" t="str">
            <v>щит ЩРН-4 с динрейкой</v>
          </cell>
          <cell r="C26">
            <v>9.3219999999999997E-2</v>
          </cell>
          <cell r="E26">
            <v>0.10095725999999999</v>
          </cell>
          <cell r="F26">
            <v>0.10994245613999999</v>
          </cell>
        </row>
        <row r="27">
          <cell r="A27" t="str">
            <v>щит ЩРН-8 с динрейкой</v>
          </cell>
          <cell r="C27">
            <v>0.15253999999999998</v>
          </cell>
          <cell r="E27">
            <v>0.16520081999999997</v>
          </cell>
          <cell r="F27">
            <v>0.17990369297999997</v>
          </cell>
        </row>
        <row r="28">
          <cell r="A28" t="str">
            <v>плоскогубцы</v>
          </cell>
          <cell r="C28">
            <v>9.9159999999999998E-2</v>
          </cell>
          <cell r="E28">
            <v>0.10739027999999999</v>
          </cell>
          <cell r="F28">
            <v>0.11694801491999998</v>
          </cell>
        </row>
        <row r="29">
          <cell r="A29" t="str">
            <v>масло Т-1500 у</v>
          </cell>
          <cell r="C29">
            <v>8.898299999999999</v>
          </cell>
          <cell r="E29">
            <v>9.6368588999999982</v>
          </cell>
          <cell r="F29">
            <v>10.494539342099998</v>
          </cell>
        </row>
        <row r="30">
          <cell r="A30" t="str">
            <v>наконечник ТМ-50 мм</v>
          </cell>
          <cell r="C30">
            <v>8.2500000000000004E-2</v>
          </cell>
          <cell r="E30">
            <v>8.9347499999999996E-2</v>
          </cell>
          <cell r="F30">
            <v>9.7299427499999994E-2</v>
          </cell>
        </row>
        <row r="31">
          <cell r="A31" t="str">
            <v>элемент</v>
          </cell>
          <cell r="C31">
            <v>0.19059999999999999</v>
          </cell>
          <cell r="E31">
            <v>0.20641979999999999</v>
          </cell>
          <cell r="F31">
            <v>0.22479116219999998</v>
          </cell>
        </row>
        <row r="32">
          <cell r="A32" t="str">
            <v>введите название</v>
          </cell>
        </row>
        <row r="33">
          <cell r="A33" t="str">
            <v>введите название</v>
          </cell>
        </row>
        <row r="34">
          <cell r="A34" t="str">
            <v>введите название</v>
          </cell>
        </row>
        <row r="35">
          <cell r="A35" t="str">
            <v>введите название</v>
          </cell>
        </row>
        <row r="37">
          <cell r="B37">
            <v>16.5</v>
          </cell>
          <cell r="D37">
            <v>17.2</v>
          </cell>
        </row>
      </sheetData>
      <sheetData sheetId="10">
        <row r="3">
          <cell r="A3" t="str">
            <v>План ремонтных работ на 2010 год_________________________________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</sheetData>
      <sheetData sheetId="11"/>
      <sheetData sheetId="12">
        <row r="3">
          <cell r="A3" t="str">
            <v>Прочие прямые расходы, связанные с передачей электрической энергии _______________________  на 2010 г.</v>
          </cell>
        </row>
        <row r="11">
          <cell r="A11" t="str">
            <v>Договор от 10.08.2007 № Ф-41-2007-эл с ООО "Тори-Аудит" экспертиза на 2008г.</v>
          </cell>
          <cell r="B11">
            <v>30</v>
          </cell>
          <cell r="C11">
            <v>30</v>
          </cell>
        </row>
        <row r="12">
          <cell r="A12" t="str">
            <v>договор №74/08-Э от 13.02.08 с ФГУ "Мосрегионэнерго" экспертиза тех.потерь на 2009г.</v>
          </cell>
          <cell r="C12">
            <v>15.848979999999999</v>
          </cell>
        </row>
        <row r="13">
          <cell r="A13" t="str">
            <v>договор №75/08-Э от 13.02.08 с ФГУ "Мосрегионэнерго" расчет тех.потерь на 2009г.</v>
          </cell>
          <cell r="C13">
            <v>21.674910000000001</v>
          </cell>
        </row>
        <row r="14">
          <cell r="A14" t="str">
            <v>договор №19/09-Э от 20.01.09 с ФГУ "Мосрегионэнерго" экспертиза тех.потерь на 2010г.</v>
          </cell>
          <cell r="E14">
            <v>62.147849999999998</v>
          </cell>
          <cell r="F14">
            <v>67.67900865</v>
          </cell>
        </row>
        <row r="15">
          <cell r="A15" t="str">
            <v>договор №18/09-Э от 20.01.09 с ФГУ "Мосрегионэнерго" расчет тех.потерь на 2010г.</v>
          </cell>
          <cell r="E15">
            <v>19.403890000000001</v>
          </cell>
          <cell r="F15">
            <v>21.130836209999998</v>
          </cell>
        </row>
        <row r="16">
          <cell r="A16" t="str">
            <v>ФГУ "Владимирский ЦСМ" (проверка амперметров)</v>
          </cell>
          <cell r="C16">
            <v>0.23400000000000001</v>
          </cell>
        </row>
        <row r="17">
          <cell r="A17" t="str">
            <v>Договор от 27.05.2008 № Ф-16э-2008э с ООО "Тори-Аудит" экспертиза на 2009г.</v>
          </cell>
          <cell r="C17">
            <v>32.022880000000001</v>
          </cell>
        </row>
        <row r="18">
          <cell r="A18" t="str">
            <v>Договор от          № Ф-       -2009э с ООО "Тори-Аудит" экспертиза на 2010г.</v>
          </cell>
          <cell r="E18">
            <v>36.948999999999998</v>
          </cell>
          <cell r="F18">
            <v>40.237460999999996</v>
          </cell>
        </row>
      </sheetData>
      <sheetData sheetId="13">
        <row r="3">
          <cell r="A3" t="str">
            <v>Цеховые расходы _______________________________  на 2010 г.</v>
          </cell>
        </row>
        <row r="11">
          <cell r="A11" t="str">
            <v>введите название</v>
          </cell>
        </row>
        <row r="12">
          <cell r="A12" t="str">
            <v>ФОТ  цехового персонала</v>
          </cell>
          <cell r="C12">
            <v>147.31261000000001</v>
          </cell>
          <cell r="E12">
            <v>169.50899000000001</v>
          </cell>
          <cell r="F12">
            <v>185.61234405000002</v>
          </cell>
        </row>
        <row r="13">
          <cell r="A13" t="str">
            <v>ЕСН с ФОТ цех. Персонала</v>
          </cell>
          <cell r="C13">
            <v>39.171854260000003</v>
          </cell>
          <cell r="E13">
            <v>45.089391340000006</v>
          </cell>
          <cell r="F13">
            <v>49.372883517300004</v>
          </cell>
        </row>
        <row r="14">
          <cell r="A14" t="str">
            <v xml:space="preserve">Электроэнергия </v>
          </cell>
          <cell r="C14">
            <v>9.6859000000000002</v>
          </cell>
          <cell r="E14">
            <v>6.7914000000000003</v>
          </cell>
          <cell r="F14">
            <v>7.3958345999999997</v>
          </cell>
        </row>
        <row r="15">
          <cell r="A15" t="str">
            <v xml:space="preserve">Вода </v>
          </cell>
          <cell r="C15">
            <v>3.2241399999999998</v>
          </cell>
          <cell r="E15">
            <v>0.95457999999999998</v>
          </cell>
          <cell r="F15">
            <v>1.0395376199999999</v>
          </cell>
        </row>
        <row r="16">
          <cell r="A16" t="str">
            <v xml:space="preserve">Отопление </v>
          </cell>
          <cell r="C16">
            <v>68.889570000000006</v>
          </cell>
          <cell r="E16">
            <v>79.156199999999998</v>
          </cell>
          <cell r="F16">
            <v>86.201101799999989</v>
          </cell>
        </row>
        <row r="17">
          <cell r="A17" t="str">
            <v>Высоковольтная электротехническая лаборатория</v>
          </cell>
          <cell r="C17">
            <v>41.894419999999997</v>
          </cell>
          <cell r="E17">
            <v>111.5132</v>
          </cell>
          <cell r="F17">
            <v>121.43787479999999</v>
          </cell>
        </row>
        <row r="18">
          <cell r="A18" t="str">
            <v>Услуги связи</v>
          </cell>
          <cell r="C18">
            <v>8.9600000000000009</v>
          </cell>
          <cell r="E18">
            <v>9.6</v>
          </cell>
          <cell r="F18">
            <v>10.4544</v>
          </cell>
        </row>
        <row r="19">
          <cell r="A19" t="str">
            <v>средства защиты</v>
          </cell>
          <cell r="C19">
            <v>4.7279600000000004</v>
          </cell>
          <cell r="F19">
            <v>5.5760945605200005</v>
          </cell>
        </row>
        <row r="20">
          <cell r="A20" t="str">
            <v>инвентарь</v>
          </cell>
          <cell r="C20">
            <v>6.5440699999999996</v>
          </cell>
          <cell r="F20">
            <v>7.7179910850899986</v>
          </cell>
        </row>
        <row r="21">
          <cell r="A21" t="str">
            <v>введите название</v>
          </cell>
        </row>
        <row r="23">
          <cell r="B23">
            <v>234.3</v>
          </cell>
          <cell r="D23">
            <v>482.8</v>
          </cell>
        </row>
      </sheetData>
      <sheetData sheetId="14">
        <row r="3">
          <cell r="A3" t="str">
            <v>Общеэксплуатационные расходы _________________________  на 2010 г.</v>
          </cell>
        </row>
        <row r="11">
          <cell r="A11" t="str">
            <v>введите название</v>
          </cell>
        </row>
        <row r="12">
          <cell r="A12" t="str">
            <v xml:space="preserve">ФОТ  управленческого  персонала </v>
          </cell>
          <cell r="C12">
            <v>36.25</v>
          </cell>
          <cell r="E12">
            <v>51.7</v>
          </cell>
          <cell r="F12">
            <v>56.611499999999999</v>
          </cell>
        </row>
        <row r="13">
          <cell r="A13" t="str">
            <v xml:space="preserve">ЕСН   </v>
          </cell>
          <cell r="C13">
            <v>8.2899999999999991</v>
          </cell>
          <cell r="E13">
            <v>13.48</v>
          </cell>
          <cell r="F13">
            <v>14.7606</v>
          </cell>
        </row>
        <row r="14">
          <cell r="A14" t="str">
            <v>амортизация</v>
          </cell>
          <cell r="C14">
            <v>1.65</v>
          </cell>
          <cell r="E14">
            <v>2.56</v>
          </cell>
          <cell r="F14">
            <v>2.7878400000000001</v>
          </cell>
        </row>
        <row r="15">
          <cell r="A15" t="str">
            <v>транспортные расходы</v>
          </cell>
          <cell r="C15">
            <v>8.83</v>
          </cell>
          <cell r="E15">
            <v>6.98</v>
          </cell>
          <cell r="F15">
            <v>7.6012200000000005</v>
          </cell>
        </row>
        <row r="16">
          <cell r="A16" t="str">
            <v>прочие</v>
          </cell>
          <cell r="C16">
            <v>68.650000000000006</v>
          </cell>
          <cell r="E16">
            <v>97.81</v>
          </cell>
          <cell r="F16">
            <v>106.51509</v>
          </cell>
        </row>
        <row r="17">
          <cell r="A17" t="str">
            <v>введите название</v>
          </cell>
        </row>
        <row r="19">
          <cell r="B19">
            <v>356.1</v>
          </cell>
          <cell r="D19">
            <v>554.20000000000005</v>
          </cell>
        </row>
      </sheetData>
      <sheetData sheetId="15">
        <row r="4">
          <cell r="A4" t="str">
            <v>Расходы на капитальные вложения, относимые на услуги по передаче электрической энергии                 _____________  на 2010 г.</v>
          </cell>
        </row>
        <row r="12">
          <cell r="A12" t="str">
            <v>объект</v>
          </cell>
        </row>
        <row r="13">
          <cell r="A13" t="str">
            <v>объект</v>
          </cell>
        </row>
        <row r="16">
          <cell r="A16" t="str">
            <v>объект</v>
          </cell>
        </row>
        <row r="17">
          <cell r="A17" t="str">
            <v>объект</v>
          </cell>
        </row>
        <row r="20">
          <cell r="A20" t="str">
            <v>объект</v>
          </cell>
        </row>
        <row r="21">
          <cell r="A21" t="str">
            <v>объект</v>
          </cell>
        </row>
        <row r="24">
          <cell r="A24" t="str">
            <v>объект</v>
          </cell>
        </row>
        <row r="25">
          <cell r="A25" t="str">
            <v>объект</v>
          </cell>
        </row>
        <row r="28">
          <cell r="A28" t="str">
            <v>объект</v>
          </cell>
        </row>
        <row r="29">
          <cell r="A29" t="str">
            <v>объект</v>
          </cell>
        </row>
        <row r="30">
          <cell r="A30" t="str">
            <v>объект</v>
          </cell>
        </row>
        <row r="33">
          <cell r="A33" t="str">
            <v>объект, га</v>
          </cell>
        </row>
        <row r="34">
          <cell r="A34" t="str">
            <v>объект</v>
          </cell>
        </row>
        <row r="37">
          <cell r="A37" t="str">
            <v>объект</v>
          </cell>
        </row>
        <row r="38">
          <cell r="A38" t="str">
            <v>объект</v>
          </cell>
        </row>
      </sheetData>
      <sheetData sheetId="16">
        <row r="3">
          <cell r="A3" t="str">
            <v>Расходы на капитальные вложения _____________  на 2010 г.</v>
          </cell>
        </row>
      </sheetData>
      <sheetData sheetId="17">
        <row r="3">
          <cell r="A3" t="str">
            <v>Расходы социального характера _____________  на 2010 г.</v>
          </cell>
        </row>
        <row r="10">
          <cell r="A10" t="str">
            <v>введите название</v>
          </cell>
        </row>
        <row r="11">
          <cell r="A11" t="str">
            <v>премия разовая (23 февраля)</v>
          </cell>
          <cell r="C11">
            <v>0.4</v>
          </cell>
        </row>
        <row r="12">
          <cell r="A12" t="str">
            <v>введите название</v>
          </cell>
        </row>
        <row r="15">
          <cell r="A15" t="str">
            <v>введите название</v>
          </cell>
        </row>
        <row r="16">
          <cell r="A16" t="str">
            <v>материальная помощь</v>
          </cell>
          <cell r="C16">
            <v>3</v>
          </cell>
          <cell r="E16">
            <v>1.7</v>
          </cell>
          <cell r="F16">
            <v>3.5381609999999997</v>
          </cell>
        </row>
        <row r="17">
          <cell r="A17" t="str">
            <v>введите название</v>
          </cell>
        </row>
        <row r="21">
          <cell r="A21" t="str">
            <v>введите название</v>
          </cell>
        </row>
        <row r="22">
          <cell r="A22" t="str">
            <v>введите название</v>
          </cell>
        </row>
        <row r="24">
          <cell r="B24">
            <v>4.5999999999999996</v>
          </cell>
          <cell r="D24">
            <v>1.7</v>
          </cell>
        </row>
      </sheetData>
      <sheetData sheetId="18">
        <row r="8">
          <cell r="C8">
            <v>111.24139</v>
          </cell>
          <cell r="E8">
            <v>112.09471000000001</v>
          </cell>
          <cell r="F8">
            <v>102.93545</v>
          </cell>
        </row>
        <row r="9">
          <cell r="C9">
            <v>2.1999999999999999E-2</v>
          </cell>
          <cell r="E9">
            <v>2.1999999999999999E-2</v>
          </cell>
          <cell r="F9">
            <v>2.1999999999999999E-2</v>
          </cell>
        </row>
        <row r="10">
          <cell r="B10">
            <v>10.5</v>
          </cell>
          <cell r="D10">
            <v>2.02</v>
          </cell>
        </row>
      </sheetData>
      <sheetData sheetId="19">
        <row r="3">
          <cell r="A3" t="str">
            <v>Калькуляция себестоимости передачи электрической энергии _____</v>
          </cell>
        </row>
        <row r="15">
          <cell r="D15">
            <v>8.1546800000000008</v>
          </cell>
          <cell r="E15">
            <v>5.5</v>
          </cell>
          <cell r="F15">
            <v>8.8557600000000001</v>
          </cell>
        </row>
      </sheetData>
      <sheetData sheetId="20">
        <row r="3">
          <cell r="A3" t="str">
            <v>Расчет балансовой прибыли, принимаемой при установлении тарифа на передачу электрической энергии _______________________________________________</v>
          </cell>
        </row>
      </sheetData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ЦТ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таблица фст"/>
      <sheetName val="Производство электроэнергии"/>
    </sheetNames>
    <sheetDataSet>
      <sheetData sheetId="0" refreshError="1">
        <row r="14">
          <cell r="B14">
            <v>2005</v>
          </cell>
        </row>
        <row r="15">
          <cell r="B15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5">
          <cell r="C15">
            <v>0</v>
          </cell>
        </row>
        <row r="24">
          <cell r="C2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Заголовок"/>
      <sheetName val="6"/>
      <sheetName val="эл ст"/>
      <sheetName val="Справочники"/>
      <sheetName val="Закупки"/>
      <sheetName val="Макро"/>
      <sheetName val="УЗ-22(2002)"/>
      <sheetName val="УЗ-21(1кв.) (2)"/>
      <sheetName val="УЗ-21(2002)"/>
      <sheetName val="УЗ-22(3кв.) (2)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Приложение 1"/>
      <sheetName val="1.11"/>
      <sheetName val="СписочнаяЧисленность"/>
      <sheetName val="Temp_TOV"/>
      <sheetName val="ф.2 за 4 кв.2005"/>
      <sheetName val="БФ-2-8-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 refreshError="1"/>
      <sheetData sheetId="117"/>
      <sheetData sheetId="118"/>
      <sheetData sheetId="119" refreshError="1"/>
      <sheetData sheetId="1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5"/>
  <sheetViews>
    <sheetView tabSelected="1" view="pageBreakPreview" topLeftCell="A100" zoomScaleNormal="100" zoomScaleSheetLayoutView="100" zoomScalePageLayoutView="77" workbookViewId="0">
      <selection activeCell="B106" sqref="B106"/>
    </sheetView>
  </sheetViews>
  <sheetFormatPr defaultRowHeight="15.75"/>
  <cols>
    <col min="1" max="1" width="8.85546875" style="11" customWidth="1"/>
    <col min="2" max="2" width="66" style="11" customWidth="1"/>
    <col min="3" max="3" width="16.7109375" style="29" customWidth="1"/>
    <col min="4" max="4" width="16.42578125" style="11" customWidth="1"/>
    <col min="5" max="5" width="9.5703125" style="11" hidden="1" customWidth="1"/>
    <col min="6" max="6" width="0" style="11" hidden="1" customWidth="1"/>
    <col min="7" max="7" width="1.85546875" style="11" customWidth="1"/>
    <col min="8" max="8" width="10.140625" style="11" bestFit="1" customWidth="1"/>
    <col min="9" max="16384" width="9.140625" style="11"/>
  </cols>
  <sheetData>
    <row r="1" spans="1:7" ht="15.75" customHeight="1">
      <c r="C1" s="11"/>
      <c r="E1" s="35"/>
      <c r="F1" s="35"/>
      <c r="G1" s="35"/>
    </row>
    <row r="2" spans="1:7" ht="60.75" customHeight="1">
      <c r="A2" s="34"/>
      <c r="B2" s="38" t="s">
        <v>134</v>
      </c>
      <c r="C2" s="39"/>
    </row>
    <row r="3" spans="1:7" ht="15.75" customHeight="1">
      <c r="A3" s="35"/>
      <c r="C3" s="11"/>
      <c r="D3" s="35"/>
    </row>
    <row r="4" spans="1:7" ht="15.75" customHeight="1">
      <c r="A4" s="22" t="s">
        <v>109</v>
      </c>
    </row>
    <row r="5" spans="1:7">
      <c r="B5" s="36"/>
      <c r="C5" s="11"/>
    </row>
    <row r="6" spans="1:7">
      <c r="A6" s="40" t="s">
        <v>110</v>
      </c>
      <c r="B6" s="41"/>
      <c r="C6" s="41"/>
      <c r="D6" s="41"/>
    </row>
    <row r="7" spans="1:7">
      <c r="A7" s="42" t="s">
        <v>112</v>
      </c>
      <c r="B7" s="43"/>
      <c r="C7" s="43"/>
      <c r="D7" s="43"/>
    </row>
    <row r="8" spans="1:7">
      <c r="A8" s="11" t="s">
        <v>113</v>
      </c>
      <c r="B8" s="37"/>
      <c r="C8" s="37"/>
      <c r="D8" s="37"/>
    </row>
    <row r="9" spans="1:7">
      <c r="A9" s="22" t="s">
        <v>111</v>
      </c>
    </row>
    <row r="10" spans="1:7" ht="8.25" customHeight="1">
      <c r="A10" s="50"/>
      <c r="B10" s="50"/>
      <c r="C10" s="50"/>
      <c r="D10" s="50"/>
    </row>
    <row r="11" spans="1:7" ht="15" customHeight="1">
      <c r="A11" s="51" t="s">
        <v>92</v>
      </c>
      <c r="B11" s="52" t="s">
        <v>0</v>
      </c>
      <c r="C11" s="44" t="s">
        <v>107</v>
      </c>
      <c r="D11" s="44" t="s">
        <v>108</v>
      </c>
      <c r="E11" s="44" t="s">
        <v>91</v>
      </c>
      <c r="F11" s="44" t="s">
        <v>91</v>
      </c>
    </row>
    <row r="12" spans="1:7" ht="15" customHeight="1">
      <c r="A12" s="51"/>
      <c r="B12" s="52"/>
      <c r="C12" s="45"/>
      <c r="D12" s="45"/>
      <c r="E12" s="45"/>
      <c r="F12" s="45"/>
    </row>
    <row r="13" spans="1:7" ht="89.25" customHeight="1">
      <c r="A13" s="51"/>
      <c r="B13" s="52"/>
      <c r="C13" s="46"/>
      <c r="D13" s="46"/>
      <c r="E13" s="46"/>
      <c r="F13" s="46"/>
    </row>
    <row r="14" spans="1:7" ht="15" customHeight="1">
      <c r="A14" s="13"/>
      <c r="B14" s="7" t="s">
        <v>1</v>
      </c>
      <c r="C14" s="24">
        <v>17234.8</v>
      </c>
      <c r="D14" s="1">
        <v>13237.6</v>
      </c>
      <c r="E14" s="1"/>
      <c r="F14" s="1"/>
    </row>
    <row r="15" spans="1:7" ht="15" customHeight="1">
      <c r="A15" s="13"/>
      <c r="B15" s="7" t="s">
        <v>2</v>
      </c>
      <c r="C15" s="24"/>
      <c r="D15" s="1"/>
      <c r="E15" s="1"/>
      <c r="F15" s="1"/>
    </row>
    <row r="16" spans="1:7" ht="15" customHeight="1">
      <c r="A16" s="13"/>
      <c r="B16" s="7" t="s">
        <v>3</v>
      </c>
      <c r="C16" s="24">
        <v>17234.8</v>
      </c>
      <c r="D16" s="1">
        <v>13237.6</v>
      </c>
      <c r="E16" s="1"/>
      <c r="F16" s="1"/>
    </row>
    <row r="17" spans="1:8" ht="15" customHeight="1">
      <c r="A17" s="13"/>
      <c r="B17" s="7" t="s">
        <v>4</v>
      </c>
      <c r="C17" s="24">
        <v>309.3</v>
      </c>
      <c r="D17" s="1">
        <v>219.7</v>
      </c>
      <c r="E17" s="1"/>
      <c r="F17" s="1"/>
    </row>
    <row r="18" spans="1:8" ht="15" customHeight="1">
      <c r="A18" s="13"/>
      <c r="B18" s="7" t="s">
        <v>5</v>
      </c>
      <c r="C18" s="24">
        <v>382</v>
      </c>
      <c r="D18" s="1">
        <v>382.46</v>
      </c>
      <c r="E18" s="1"/>
      <c r="F18" s="1"/>
    </row>
    <row r="19" spans="1:8" ht="15" customHeight="1">
      <c r="A19" s="13"/>
      <c r="B19" s="7" t="s">
        <v>6</v>
      </c>
      <c r="C19" s="32">
        <v>4.0099999999999997E-2</v>
      </c>
      <c r="D19" s="31">
        <f>(D18+D17)/D14</f>
        <v>4.5488608206925726E-2</v>
      </c>
      <c r="E19" s="1"/>
      <c r="F19" s="1"/>
    </row>
    <row r="20" spans="1:8" ht="15" customHeight="1">
      <c r="A20" s="13"/>
      <c r="B20" s="7" t="s">
        <v>7</v>
      </c>
      <c r="C20" s="25">
        <v>16543.5</v>
      </c>
      <c r="D20" s="2">
        <f>D14-D17-D18</f>
        <v>12635.44</v>
      </c>
      <c r="E20" s="1"/>
      <c r="F20" s="1"/>
    </row>
    <row r="21" spans="1:8" ht="15" customHeight="1">
      <c r="A21" s="17"/>
      <c r="B21" s="18" t="s">
        <v>97</v>
      </c>
      <c r="C21" s="24">
        <v>6404</v>
      </c>
      <c r="D21" s="1">
        <v>5579.64</v>
      </c>
      <c r="E21" s="1"/>
      <c r="F21" s="1"/>
    </row>
    <row r="22" spans="1:8" ht="15" customHeight="1">
      <c r="A22" s="17"/>
      <c r="B22" s="18" t="s">
        <v>98</v>
      </c>
      <c r="C22" s="24"/>
      <c r="D22" s="1"/>
      <c r="E22" s="1"/>
      <c r="F22" s="1"/>
    </row>
    <row r="23" spans="1:8" ht="15" customHeight="1">
      <c r="A23" s="17"/>
      <c r="B23" s="18" t="s">
        <v>99</v>
      </c>
      <c r="C23" s="24">
        <v>2512.4</v>
      </c>
      <c r="D23" s="1">
        <v>2133.5100000000002</v>
      </c>
      <c r="E23" s="1"/>
      <c r="F23" s="1"/>
      <c r="H23" s="33"/>
    </row>
    <row r="24" spans="1:8" ht="15" customHeight="1">
      <c r="A24" s="17"/>
      <c r="B24" s="18" t="s">
        <v>100</v>
      </c>
      <c r="C24" s="24">
        <v>10342.4</v>
      </c>
      <c r="D24" s="1">
        <f>1392.15+7055.8</f>
        <v>8447.9500000000007</v>
      </c>
      <c r="E24" s="1"/>
      <c r="F24" s="1"/>
    </row>
    <row r="25" spans="1:8" ht="15" customHeight="1">
      <c r="A25" s="17"/>
      <c r="B25" s="18" t="s">
        <v>101</v>
      </c>
      <c r="C25" s="24"/>
      <c r="D25" s="1">
        <v>2053.98</v>
      </c>
      <c r="E25" s="1"/>
      <c r="F25" s="1"/>
    </row>
    <row r="26" spans="1:8" ht="18.75" customHeight="1">
      <c r="A26" s="5" t="s">
        <v>8</v>
      </c>
      <c r="B26" s="6" t="s">
        <v>90</v>
      </c>
      <c r="C26" s="25">
        <v>10058.24</v>
      </c>
      <c r="D26" s="2">
        <f>D28*D29/1000</f>
        <v>7086.3346176000005</v>
      </c>
      <c r="E26" s="2"/>
      <c r="F26" s="2"/>
    </row>
    <row r="27" spans="1:8" ht="15" customHeight="1">
      <c r="A27" s="14" t="s">
        <v>9</v>
      </c>
      <c r="B27" s="6" t="s">
        <v>10</v>
      </c>
      <c r="C27" s="25" t="s">
        <v>11</v>
      </c>
      <c r="D27" s="2" t="s">
        <v>11</v>
      </c>
      <c r="E27" s="2"/>
      <c r="F27" s="2"/>
    </row>
    <row r="28" spans="1:8" ht="15" customHeight="1">
      <c r="A28" s="15" t="s">
        <v>12</v>
      </c>
      <c r="B28" s="7" t="s">
        <v>13</v>
      </c>
      <c r="C28" s="24">
        <v>2394.0500000000002</v>
      </c>
      <c r="D28" s="1">
        <v>1839.88</v>
      </c>
      <c r="E28" s="1"/>
      <c r="F28" s="1"/>
    </row>
    <row r="29" spans="1:8" ht="15" customHeight="1">
      <c r="A29" s="15" t="s">
        <v>14</v>
      </c>
      <c r="B29" s="7" t="s">
        <v>15</v>
      </c>
      <c r="C29" s="24">
        <v>4201.34</v>
      </c>
      <c r="D29" s="1">
        <v>3851.52</v>
      </c>
      <c r="E29" s="1"/>
      <c r="F29" s="1"/>
    </row>
    <row r="30" spans="1:8" ht="15" customHeight="1">
      <c r="A30" s="15" t="s">
        <v>16</v>
      </c>
      <c r="B30" s="7" t="s">
        <v>17</v>
      </c>
      <c r="C30" s="24"/>
      <c r="D30" s="1">
        <v>535.01</v>
      </c>
      <c r="E30" s="1"/>
      <c r="F30" s="1"/>
    </row>
    <row r="31" spans="1:8" ht="15" customHeight="1">
      <c r="A31" s="15"/>
      <c r="B31" s="21" t="s">
        <v>102</v>
      </c>
      <c r="C31" s="24"/>
      <c r="D31" s="1">
        <v>1.1539999999999999</v>
      </c>
      <c r="E31" s="1"/>
      <c r="F31" s="1"/>
    </row>
    <row r="32" spans="1:8" ht="15" customHeight="1">
      <c r="A32" s="13"/>
      <c r="B32" s="21" t="s">
        <v>18</v>
      </c>
      <c r="C32" s="24">
        <v>2762.74</v>
      </c>
      <c r="D32" s="1">
        <f>(D14-D17)*163.1/1000</f>
        <v>2123.21949</v>
      </c>
      <c r="E32" s="1"/>
      <c r="F32" s="1"/>
    </row>
    <row r="33" spans="1:6" ht="15" customHeight="1">
      <c r="A33" s="13"/>
      <c r="B33" s="21" t="s">
        <v>103</v>
      </c>
      <c r="C33" s="24">
        <v>160.30000000000001</v>
      </c>
      <c r="D33" s="1">
        <v>160.38999999999999</v>
      </c>
      <c r="E33" s="1"/>
      <c r="F33" s="1"/>
    </row>
    <row r="34" spans="1:6" ht="15" customHeight="1">
      <c r="A34" s="20"/>
      <c r="B34" s="21" t="s">
        <v>104</v>
      </c>
      <c r="C34" s="24"/>
      <c r="D34" s="1"/>
      <c r="E34" s="1"/>
      <c r="F34" s="1"/>
    </row>
    <row r="35" spans="1:6" ht="15" customHeight="1">
      <c r="A35" s="5" t="s">
        <v>19</v>
      </c>
      <c r="B35" s="6" t="s">
        <v>20</v>
      </c>
      <c r="C35" s="25">
        <v>208.15</v>
      </c>
      <c r="D35" s="2">
        <f>D45+D40+D36</f>
        <v>375.92665999999997</v>
      </c>
      <c r="E35" s="2"/>
      <c r="F35" s="2"/>
    </row>
    <row r="36" spans="1:6" ht="15" customHeight="1">
      <c r="A36" s="13" t="s">
        <v>21</v>
      </c>
      <c r="B36" s="7" t="s">
        <v>22</v>
      </c>
      <c r="C36" s="24">
        <v>103.53</v>
      </c>
      <c r="D36" s="1">
        <f>D39*D37</f>
        <v>249.87717999999998</v>
      </c>
      <c r="E36" s="1"/>
      <c r="F36" s="1"/>
    </row>
    <row r="37" spans="1:6" ht="16.5" customHeight="1">
      <c r="A37" s="13"/>
      <c r="B37" s="16" t="s">
        <v>83</v>
      </c>
      <c r="C37" s="26">
        <v>6.57</v>
      </c>
      <c r="D37" s="1">
        <v>15.071</v>
      </c>
      <c r="E37" s="1"/>
      <c r="F37" s="1"/>
    </row>
    <row r="38" spans="1:6" ht="18" customHeight="1">
      <c r="A38" s="13"/>
      <c r="B38" s="9" t="s">
        <v>23</v>
      </c>
      <c r="C38" s="27">
        <v>0.38</v>
      </c>
      <c r="D38" s="1">
        <f>D37/D20*1000</f>
        <v>1.1927562475070119</v>
      </c>
      <c r="E38" s="1"/>
      <c r="F38" s="1"/>
    </row>
    <row r="39" spans="1:6" ht="18" customHeight="1">
      <c r="A39" s="13"/>
      <c r="B39" s="9" t="s">
        <v>84</v>
      </c>
      <c r="C39" s="27">
        <v>15.77</v>
      </c>
      <c r="D39" s="1">
        <v>16.579999999999998</v>
      </c>
      <c r="E39" s="1"/>
      <c r="F39" s="1"/>
    </row>
    <row r="40" spans="1:6" ht="18.75" customHeight="1">
      <c r="A40" s="15" t="s">
        <v>24</v>
      </c>
      <c r="B40" s="9" t="s">
        <v>25</v>
      </c>
      <c r="C40" s="27">
        <v>82.85</v>
      </c>
      <c r="D40" s="3">
        <f>(D41*D42+D43*D44)/1000</f>
        <v>43.008269999999996</v>
      </c>
      <c r="E40" s="3"/>
      <c r="F40" s="3"/>
    </row>
    <row r="41" spans="1:6" ht="15" customHeight="1">
      <c r="A41" s="15" t="s">
        <v>26</v>
      </c>
      <c r="B41" s="9" t="s">
        <v>27</v>
      </c>
      <c r="C41" s="27">
        <v>5.39</v>
      </c>
      <c r="D41" s="1">
        <v>3</v>
      </c>
      <c r="E41" s="1"/>
      <c r="F41" s="1"/>
    </row>
    <row r="42" spans="1:6" ht="15" customHeight="1">
      <c r="A42" s="15"/>
      <c r="B42" s="9" t="s">
        <v>28</v>
      </c>
      <c r="C42" s="27">
        <v>14996.8</v>
      </c>
      <c r="D42" s="1">
        <v>13983.05</v>
      </c>
      <c r="E42" s="1"/>
      <c r="F42" s="1"/>
    </row>
    <row r="43" spans="1:6" ht="15" customHeight="1">
      <c r="A43" s="15" t="s">
        <v>29</v>
      </c>
      <c r="B43" s="9" t="s">
        <v>30</v>
      </c>
      <c r="C43" s="27">
        <v>18</v>
      </c>
      <c r="D43" s="1">
        <v>9</v>
      </c>
      <c r="E43" s="1"/>
      <c r="F43" s="1"/>
    </row>
    <row r="44" spans="1:6" ht="15" customHeight="1">
      <c r="A44" s="15"/>
      <c r="B44" s="9" t="s">
        <v>31</v>
      </c>
      <c r="C44" s="27">
        <v>92.49</v>
      </c>
      <c r="D44" s="1">
        <v>117.68</v>
      </c>
      <c r="E44" s="1"/>
      <c r="F44" s="1"/>
    </row>
    <row r="45" spans="1:6" ht="15" customHeight="1">
      <c r="A45" s="15" t="s">
        <v>32</v>
      </c>
      <c r="B45" s="9" t="s">
        <v>33</v>
      </c>
      <c r="C45" s="27">
        <v>21.77</v>
      </c>
      <c r="D45" s="1">
        <f>(D47*D46)</f>
        <v>83.041209999999992</v>
      </c>
      <c r="E45" s="1"/>
      <c r="F45" s="1"/>
    </row>
    <row r="46" spans="1:6" ht="15" customHeight="1">
      <c r="A46" s="15"/>
      <c r="B46" s="9" t="s">
        <v>34</v>
      </c>
      <c r="C46" s="27">
        <v>1.96</v>
      </c>
      <c r="D46" s="1">
        <f>D37/2</f>
        <v>7.5354999999999999</v>
      </c>
      <c r="E46" s="1"/>
      <c r="F46" s="1"/>
    </row>
    <row r="47" spans="1:6" ht="15" customHeight="1">
      <c r="A47" s="13"/>
      <c r="B47" s="9" t="s">
        <v>35</v>
      </c>
      <c r="C47" s="27">
        <v>11.09</v>
      </c>
      <c r="D47" s="1">
        <v>11.02</v>
      </c>
      <c r="E47" s="1"/>
      <c r="F47" s="1"/>
    </row>
    <row r="48" spans="1:6" ht="33" customHeight="1">
      <c r="A48" s="14" t="s">
        <v>36</v>
      </c>
      <c r="B48" s="6" t="s">
        <v>37</v>
      </c>
      <c r="C48" s="25">
        <v>1695.28</v>
      </c>
      <c r="D48" s="2">
        <f>D49*D51</f>
        <v>2187.7346197000002</v>
      </c>
      <c r="E48" s="2"/>
      <c r="F48" s="2"/>
    </row>
    <row r="49" spans="1:10" ht="18" customHeight="1">
      <c r="A49" s="14"/>
      <c r="B49" s="7" t="s">
        <v>38</v>
      </c>
      <c r="C49" s="24">
        <v>566.67999999999995</v>
      </c>
      <c r="D49" s="1">
        <v>826.77700000000004</v>
      </c>
      <c r="E49" s="1"/>
      <c r="F49" s="1"/>
    </row>
    <row r="50" spans="1:10" ht="18" customHeight="1">
      <c r="A50" s="14"/>
      <c r="B50" s="9" t="s">
        <v>39</v>
      </c>
      <c r="C50" s="27">
        <v>32.880000000000003</v>
      </c>
      <c r="D50" s="4">
        <f>D49/D20*1000</f>
        <v>65.433178425128048</v>
      </c>
      <c r="E50" s="4"/>
      <c r="F50" s="4"/>
    </row>
    <row r="51" spans="1:10" ht="15.75" customHeight="1">
      <c r="A51" s="14"/>
      <c r="B51" s="7" t="s">
        <v>40</v>
      </c>
      <c r="C51" s="24">
        <v>2.99</v>
      </c>
      <c r="D51" s="1">
        <v>2.6461000000000001</v>
      </c>
      <c r="E51" s="12"/>
      <c r="F51" s="12"/>
    </row>
    <row r="52" spans="1:10" ht="19.5" customHeight="1">
      <c r="A52" s="5" t="s">
        <v>41</v>
      </c>
      <c r="B52" s="6" t="s">
        <v>42</v>
      </c>
      <c r="C52" s="25">
        <v>1592.57</v>
      </c>
      <c r="D52" s="2">
        <f>D53*D54*12/1000</f>
        <v>1956.0200951999998</v>
      </c>
      <c r="E52" s="2"/>
      <c r="F52" s="2"/>
    </row>
    <row r="53" spans="1:10" ht="15" customHeight="1">
      <c r="A53" s="13"/>
      <c r="B53" s="7" t="s">
        <v>43</v>
      </c>
      <c r="C53" s="24">
        <v>14</v>
      </c>
      <c r="D53" s="1">
        <v>13.22</v>
      </c>
      <c r="E53" s="1"/>
      <c r="F53" s="1"/>
    </row>
    <row r="54" spans="1:10" ht="15" customHeight="1">
      <c r="A54" s="13"/>
      <c r="B54" s="7" t="s">
        <v>44</v>
      </c>
      <c r="C54" s="24">
        <v>9479.6</v>
      </c>
      <c r="D54" s="1">
        <v>12329.93</v>
      </c>
      <c r="E54" s="1"/>
      <c r="F54" s="1"/>
    </row>
    <row r="55" spans="1:10" ht="15" customHeight="1">
      <c r="A55" s="13"/>
      <c r="B55" s="7" t="s">
        <v>45</v>
      </c>
      <c r="C55" s="23">
        <v>0.34599999999999997</v>
      </c>
      <c r="D55" s="8">
        <v>0.30599999999999999</v>
      </c>
      <c r="E55" s="8"/>
      <c r="F55" s="8"/>
    </row>
    <row r="56" spans="1:10" ht="20.25" customHeight="1">
      <c r="A56" s="5" t="s">
        <v>46</v>
      </c>
      <c r="B56" s="6" t="s">
        <v>85</v>
      </c>
      <c r="C56" s="25">
        <v>551.03</v>
      </c>
      <c r="D56" s="2">
        <f>D52*D55</f>
        <v>598.54214913119995</v>
      </c>
      <c r="E56" s="2"/>
      <c r="F56" s="2"/>
    </row>
    <row r="57" spans="1:10" ht="32.25" customHeight="1">
      <c r="A57" s="5" t="s">
        <v>47</v>
      </c>
      <c r="B57" s="6" t="s">
        <v>48</v>
      </c>
      <c r="C57" s="25">
        <v>799.82</v>
      </c>
      <c r="D57" s="2">
        <f>D58+D59+D62</f>
        <v>938.04027999999994</v>
      </c>
      <c r="E57" s="2"/>
      <c r="F57" s="2"/>
      <c r="J57" s="19"/>
    </row>
    <row r="58" spans="1:10" ht="15" customHeight="1">
      <c r="A58" s="13" t="s">
        <v>49</v>
      </c>
      <c r="B58" s="7" t="s">
        <v>50</v>
      </c>
      <c r="C58" s="24">
        <v>119.5</v>
      </c>
      <c r="D58" s="1">
        <v>94.587239999999994</v>
      </c>
      <c r="E58" s="1"/>
      <c r="F58" s="1"/>
    </row>
    <row r="59" spans="1:10" ht="15" customHeight="1">
      <c r="A59" s="13" t="s">
        <v>51</v>
      </c>
      <c r="B59" s="7" t="s">
        <v>52</v>
      </c>
      <c r="C59" s="24">
        <v>625.28</v>
      </c>
      <c r="D59" s="1">
        <f>D61+D60</f>
        <v>438.51413000000002</v>
      </c>
      <c r="E59" s="1"/>
      <c r="F59" s="1"/>
    </row>
    <row r="60" spans="1:10" ht="18.75" customHeight="1">
      <c r="A60" s="13" t="s">
        <v>53</v>
      </c>
      <c r="B60" s="9" t="s">
        <v>54</v>
      </c>
      <c r="C60" s="30">
        <v>0</v>
      </c>
      <c r="D60" s="1">
        <v>0</v>
      </c>
      <c r="E60" s="1"/>
      <c r="F60" s="1"/>
    </row>
    <row r="61" spans="1:10" ht="18" customHeight="1">
      <c r="A61" s="13" t="s">
        <v>55</v>
      </c>
      <c r="B61" s="9" t="s">
        <v>56</v>
      </c>
      <c r="C61" s="27">
        <v>625.28</v>
      </c>
      <c r="D61" s="1">
        <v>438.51413000000002</v>
      </c>
      <c r="E61" s="1"/>
      <c r="F61" s="1"/>
    </row>
    <row r="62" spans="1:10" ht="18.75" customHeight="1">
      <c r="A62" s="15" t="s">
        <v>57</v>
      </c>
      <c r="B62" s="7" t="s">
        <v>58</v>
      </c>
      <c r="C62" s="24">
        <v>55.05</v>
      </c>
      <c r="D62" s="1">
        <v>404.93891000000002</v>
      </c>
      <c r="E62" s="1"/>
      <c r="F62" s="1"/>
    </row>
    <row r="63" spans="1:10" ht="15" customHeight="1">
      <c r="A63" s="5" t="s">
        <v>59</v>
      </c>
      <c r="B63" s="6" t="s">
        <v>60</v>
      </c>
      <c r="C63" s="25">
        <v>748.98</v>
      </c>
      <c r="D63" s="2">
        <f>D67+D68+D64</f>
        <v>1343.1702</v>
      </c>
      <c r="E63" s="2"/>
      <c r="F63" s="2"/>
    </row>
    <row r="64" spans="1:10" ht="15" customHeight="1">
      <c r="A64" s="15" t="s">
        <v>61</v>
      </c>
      <c r="B64" s="9" t="s">
        <v>62</v>
      </c>
      <c r="C64" s="27">
        <v>432.96</v>
      </c>
      <c r="D64" s="1">
        <f>(D66*12*D65)/1000</f>
        <v>716.23853279999992</v>
      </c>
      <c r="E64" s="1"/>
      <c r="F64" s="1"/>
    </row>
    <row r="65" spans="1:6" ht="15" customHeight="1">
      <c r="A65" s="15"/>
      <c r="B65" s="7" t="s">
        <v>63</v>
      </c>
      <c r="C65" s="24">
        <v>2.08</v>
      </c>
      <c r="D65" s="1">
        <v>3.57</v>
      </c>
      <c r="E65" s="1"/>
      <c r="F65" s="1"/>
    </row>
    <row r="66" spans="1:6" ht="15" customHeight="1">
      <c r="A66" s="15"/>
      <c r="B66" s="7" t="s">
        <v>44</v>
      </c>
      <c r="C66" s="24">
        <v>17346.349999999999</v>
      </c>
      <c r="D66" s="1">
        <v>16718.919999999998</v>
      </c>
      <c r="E66" s="1"/>
      <c r="F66" s="1"/>
    </row>
    <row r="67" spans="1:6" ht="15" customHeight="1">
      <c r="A67" s="15" t="s">
        <v>64</v>
      </c>
      <c r="B67" s="9" t="s">
        <v>86</v>
      </c>
      <c r="C67" s="27">
        <v>149.81</v>
      </c>
      <c r="D67" s="1">
        <f>D64*D55</f>
        <v>219.16899103679998</v>
      </c>
      <c r="E67" s="1"/>
      <c r="F67" s="1"/>
    </row>
    <row r="68" spans="1:6" ht="15" customHeight="1">
      <c r="A68" s="15" t="s">
        <v>65</v>
      </c>
      <c r="B68" s="7" t="s">
        <v>66</v>
      </c>
      <c r="C68" s="24">
        <v>166.21</v>
      </c>
      <c r="D68" s="1">
        <f>1343.1702-D64-D67</f>
        <v>407.76267616320013</v>
      </c>
      <c r="E68" s="1"/>
      <c r="F68" s="1"/>
    </row>
    <row r="69" spans="1:6" ht="15" customHeight="1">
      <c r="A69" s="5" t="s">
        <v>67</v>
      </c>
      <c r="B69" s="6" t="s">
        <v>68</v>
      </c>
      <c r="C69" s="25">
        <v>356.93</v>
      </c>
      <c r="D69" s="2">
        <v>702.77</v>
      </c>
      <c r="E69" s="2"/>
      <c r="F69" s="2"/>
    </row>
    <row r="70" spans="1:6" ht="32.25" customHeight="1">
      <c r="A70" s="5" t="s">
        <v>87</v>
      </c>
      <c r="B70" s="6" t="s">
        <v>105</v>
      </c>
      <c r="C70" s="25"/>
      <c r="D70" s="2"/>
      <c r="E70" s="2"/>
      <c r="F70" s="2"/>
    </row>
    <row r="71" spans="1:6" ht="15" customHeight="1">
      <c r="A71" s="5"/>
      <c r="B71" s="21" t="s">
        <v>106</v>
      </c>
      <c r="C71" s="24"/>
      <c r="D71" s="1"/>
      <c r="E71" s="2"/>
      <c r="F71" s="2"/>
    </row>
    <row r="72" spans="1:6" ht="31.5" customHeight="1">
      <c r="A72" s="5" t="s">
        <v>93</v>
      </c>
      <c r="B72" s="6" t="s">
        <v>94</v>
      </c>
      <c r="C72" s="25">
        <v>79.45</v>
      </c>
      <c r="D72" s="2"/>
      <c r="E72" s="2"/>
      <c r="F72" s="2"/>
    </row>
    <row r="73" spans="1:6" ht="15" customHeight="1">
      <c r="A73" s="5" t="s">
        <v>96</v>
      </c>
      <c r="B73" s="6" t="s">
        <v>69</v>
      </c>
      <c r="C73" s="25">
        <v>16090.45</v>
      </c>
      <c r="D73" s="2">
        <f>D26+D35+D48+D52+D56+D57+D63+D69</f>
        <v>15188.538621631202</v>
      </c>
      <c r="E73" s="2"/>
      <c r="F73" s="2"/>
    </row>
    <row r="74" spans="1:6" ht="15" customHeight="1">
      <c r="A74" s="13">
        <v>12</v>
      </c>
      <c r="B74" s="7" t="s">
        <v>70</v>
      </c>
      <c r="C74" s="24">
        <v>972.61</v>
      </c>
      <c r="D74" s="1">
        <f>D73/D20*1000</f>
        <v>1202.0585449838868</v>
      </c>
      <c r="E74" s="1"/>
      <c r="F74" s="1"/>
    </row>
    <row r="75" spans="1:6" ht="18.75" customHeight="1">
      <c r="A75" s="13">
        <v>13</v>
      </c>
      <c r="B75" s="7" t="s">
        <v>88</v>
      </c>
      <c r="C75" s="32">
        <v>0.62509999999999999</v>
      </c>
      <c r="D75" s="10">
        <f>D26/D20</f>
        <v>0.56083006350392228</v>
      </c>
      <c r="E75" s="10"/>
      <c r="F75" s="10"/>
    </row>
    <row r="76" spans="1:6" ht="15" customHeight="1">
      <c r="A76" s="5" t="s">
        <v>89</v>
      </c>
      <c r="B76" s="6" t="s">
        <v>72</v>
      </c>
      <c r="C76" s="25">
        <v>14.44</v>
      </c>
      <c r="D76" s="2"/>
      <c r="E76" s="2"/>
      <c r="F76" s="2"/>
    </row>
    <row r="77" spans="1:6" ht="15" customHeight="1">
      <c r="A77" s="5"/>
      <c r="B77" s="7" t="s">
        <v>73</v>
      </c>
      <c r="C77" s="24"/>
      <c r="D77" s="1"/>
      <c r="E77" s="1"/>
      <c r="F77" s="1"/>
    </row>
    <row r="78" spans="1:6" ht="15" customHeight="1">
      <c r="A78" s="5"/>
      <c r="B78" s="7" t="s">
        <v>74</v>
      </c>
      <c r="C78" s="24"/>
      <c r="D78" s="1"/>
      <c r="E78" s="1"/>
      <c r="F78" s="1"/>
    </row>
    <row r="79" spans="1:6" ht="15" customHeight="1">
      <c r="A79" s="5"/>
      <c r="B79" s="7" t="s">
        <v>75</v>
      </c>
      <c r="C79" s="24"/>
      <c r="D79" s="1"/>
      <c r="E79" s="1"/>
      <c r="F79" s="1"/>
    </row>
    <row r="80" spans="1:6" ht="15" customHeight="1">
      <c r="A80" s="5"/>
      <c r="B80" s="7" t="s">
        <v>76</v>
      </c>
      <c r="C80" s="24"/>
      <c r="D80" s="1"/>
      <c r="E80" s="1"/>
      <c r="F80" s="1"/>
    </row>
    <row r="81" spans="1:7" ht="15" customHeight="1">
      <c r="A81" s="5"/>
      <c r="B81" s="7" t="s">
        <v>77</v>
      </c>
      <c r="C81" s="24"/>
      <c r="D81" s="1"/>
      <c r="E81" s="1"/>
      <c r="F81" s="1"/>
    </row>
    <row r="82" spans="1:7" ht="15" customHeight="1">
      <c r="A82" s="5"/>
      <c r="B82" s="7" t="s">
        <v>78</v>
      </c>
      <c r="C82" s="24">
        <v>14.44</v>
      </c>
      <c r="D82" s="1"/>
      <c r="E82" s="1"/>
      <c r="F82" s="1"/>
    </row>
    <row r="83" spans="1:7" ht="15" customHeight="1">
      <c r="A83" s="5"/>
      <c r="B83" s="7" t="s">
        <v>79</v>
      </c>
      <c r="C83" s="24"/>
      <c r="D83" s="1"/>
      <c r="E83" s="1"/>
      <c r="F83" s="1"/>
    </row>
    <row r="84" spans="1:7" ht="15" customHeight="1">
      <c r="A84" s="5"/>
      <c r="B84" s="7" t="s">
        <v>80</v>
      </c>
      <c r="C84" s="24">
        <v>14.44</v>
      </c>
      <c r="D84" s="1"/>
      <c r="E84" s="1"/>
      <c r="F84" s="1"/>
    </row>
    <row r="85" spans="1:7" ht="30" customHeight="1">
      <c r="A85" s="5" t="s">
        <v>71</v>
      </c>
      <c r="B85" s="6" t="s">
        <v>81</v>
      </c>
      <c r="C85" s="25">
        <v>16104.89</v>
      </c>
      <c r="D85" s="2">
        <f>D26+D35+D48+D52+D56+D57+D63+D69+D70+D76</f>
        <v>15188.538621631202</v>
      </c>
      <c r="E85" s="2"/>
      <c r="F85" s="2"/>
    </row>
    <row r="86" spans="1:7" ht="15" customHeight="1">
      <c r="A86" s="5" t="s">
        <v>95</v>
      </c>
      <c r="B86" s="6" t="s">
        <v>82</v>
      </c>
      <c r="C86" s="25">
        <v>973.49</v>
      </c>
      <c r="D86" s="2">
        <f>D85/D20*1000</f>
        <v>1202.0585449838868</v>
      </c>
      <c r="E86" s="2"/>
      <c r="F86" s="2"/>
    </row>
    <row r="87" spans="1:7">
      <c r="A87" s="11" t="s">
        <v>114</v>
      </c>
    </row>
    <row r="88" spans="1:7">
      <c r="A88" s="11" t="s">
        <v>115</v>
      </c>
    </row>
    <row r="89" spans="1:7">
      <c r="A89" s="11" t="s">
        <v>116</v>
      </c>
    </row>
    <row r="90" spans="1:7">
      <c r="A90" s="11" t="s">
        <v>117</v>
      </c>
    </row>
    <row r="91" spans="1:7">
      <c r="A91" s="22" t="s">
        <v>118</v>
      </c>
      <c r="B91" s="22"/>
      <c r="C91" s="28"/>
      <c r="D91" s="22"/>
      <c r="E91" s="47"/>
      <c r="F91" s="47"/>
    </row>
    <row r="92" spans="1:7">
      <c r="A92" s="22" t="s">
        <v>119</v>
      </c>
      <c r="B92" s="22"/>
      <c r="C92" s="28"/>
      <c r="D92" s="48"/>
      <c r="E92" s="49"/>
      <c r="F92" s="49"/>
      <c r="G92" s="49"/>
    </row>
    <row r="93" spans="1:7">
      <c r="A93" s="22" t="s">
        <v>120</v>
      </c>
      <c r="B93" s="22"/>
      <c r="C93" s="28"/>
      <c r="D93" s="22"/>
      <c r="E93" s="47"/>
      <c r="F93" s="47"/>
    </row>
    <row r="94" spans="1:7">
      <c r="A94" s="11" t="s">
        <v>121</v>
      </c>
    </row>
    <row r="95" spans="1:7" ht="17.25" customHeight="1">
      <c r="A95" s="53" t="s">
        <v>122</v>
      </c>
      <c r="B95" s="54"/>
      <c r="C95" s="54"/>
      <c r="D95" s="54"/>
    </row>
    <row r="96" spans="1:7" ht="17.25" customHeight="1">
      <c r="A96" s="53" t="s">
        <v>123</v>
      </c>
      <c r="B96" s="54"/>
      <c r="C96" s="54"/>
      <c r="D96" s="54"/>
    </row>
    <row r="97" spans="1:4" ht="19.5" customHeight="1">
      <c r="A97" s="53" t="s">
        <v>124</v>
      </c>
      <c r="B97" s="54"/>
      <c r="C97" s="54"/>
      <c r="D97" s="54"/>
    </row>
    <row r="98" spans="1:4">
      <c r="A98" s="11" t="s">
        <v>125</v>
      </c>
    </row>
    <row r="99" spans="1:4">
      <c r="A99" s="11" t="s">
        <v>126</v>
      </c>
    </row>
    <row r="100" spans="1:4">
      <c r="A100" s="55" t="s">
        <v>139</v>
      </c>
    </row>
    <row r="101" spans="1:4">
      <c r="A101" s="11" t="s">
        <v>127</v>
      </c>
    </row>
    <row r="102" spans="1:4">
      <c r="A102" s="11" t="s">
        <v>128</v>
      </c>
    </row>
    <row r="103" spans="1:4">
      <c r="A103" s="11" t="s">
        <v>129</v>
      </c>
    </row>
    <row r="104" spans="1:4">
      <c r="A104" s="11" t="s">
        <v>130</v>
      </c>
    </row>
    <row r="106" spans="1:4">
      <c r="A106" s="11" t="s">
        <v>131</v>
      </c>
    </row>
    <row r="108" spans="1:4">
      <c r="A108" s="11" t="s">
        <v>132</v>
      </c>
    </row>
    <row r="109" spans="1:4">
      <c r="A109" s="11" t="s">
        <v>133</v>
      </c>
    </row>
    <row r="110" spans="1:4">
      <c r="A110" s="11" t="s">
        <v>135</v>
      </c>
    </row>
    <row r="111" spans="1:4">
      <c r="A111" s="11" t="s">
        <v>136</v>
      </c>
    </row>
    <row r="113" spans="1:1">
      <c r="A113" s="11" t="s">
        <v>137</v>
      </c>
    </row>
    <row r="115" spans="1:1">
      <c r="A115" s="11" t="s">
        <v>138</v>
      </c>
    </row>
  </sheetData>
  <mergeCells count="16">
    <mergeCell ref="A95:D95"/>
    <mergeCell ref="A96:D96"/>
    <mergeCell ref="A97:D97"/>
    <mergeCell ref="E93:F93"/>
    <mergeCell ref="D92:G92"/>
    <mergeCell ref="A10:D10"/>
    <mergeCell ref="A11:A13"/>
    <mergeCell ref="B11:B13"/>
    <mergeCell ref="D11:D13"/>
    <mergeCell ref="E11:E13"/>
    <mergeCell ref="C11:C13"/>
    <mergeCell ref="B2:C2"/>
    <mergeCell ref="A6:D6"/>
    <mergeCell ref="A7:D7"/>
    <mergeCell ref="F11:F13"/>
    <mergeCell ref="E91:F91"/>
  </mergeCells>
  <phoneticPr fontId="1" type="noConversion"/>
  <pageMargins left="1.0629921259842521" right="0.19685039370078741" top="0.27559055118110237" bottom="7.874015748031496E-2" header="0.27559055118110237" footer="0.23622047244094491"/>
  <pageSetup paperSize="9" scale="79" orientation="portrait" r:id="rId1"/>
  <headerFooter alignWithMargins="0"/>
  <rowBreaks count="2" manualBreakCount="2">
    <brk id="55" max="4" man="1"/>
    <brk id="11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калькуляция 2012 факт</vt:lpstr>
      <vt:lpstr>Лист1</vt:lpstr>
      <vt:lpstr>'калькуляция 2012 факт'!Область_печати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MakarovaCA</cp:lastModifiedBy>
  <cp:lastPrinted>2013-05-29T09:54:01Z</cp:lastPrinted>
  <dcterms:created xsi:type="dcterms:W3CDTF">2010-05-14T10:11:07Z</dcterms:created>
  <dcterms:modified xsi:type="dcterms:W3CDTF">2013-06-20T11:09:05Z</dcterms:modified>
</cp:coreProperties>
</file>